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tillv\Downloads\"/>
    </mc:Choice>
  </mc:AlternateContent>
  <xr:revisionPtr revIDLastSave="0" documentId="13_ncr:1_{88B90652-88DA-4CA6-A306-F7D8FB891BC8}" xr6:coauthVersionLast="47" xr6:coauthVersionMax="47" xr10:uidLastSave="{00000000-0000-0000-0000-000000000000}"/>
  <bookViews>
    <workbookView xWindow="-108" yWindow="-108" windowWidth="23256" windowHeight="12456" tabRatio="682" xr2:uid="{00000000-000D-0000-FFFF-FFFF00000000}"/>
  </bookViews>
  <sheets>
    <sheet name="Cannabisblüten unverarbeitet" sheetId="1" r:id="rId1"/>
    <sheet name="Cannabisblüten verarbeitet" sheetId="2" r:id="rId2"/>
    <sheet name="Cannabisextrakte unverändert" sheetId="3" r:id="rId3"/>
    <sheet name="Dronabinol-Tropfen" sheetId="4" r:id="rId4"/>
    <sheet name="Dronabinol-Kapseln" sheetId="7" r:id="rId5"/>
    <sheet name="Dronabinol-Sets" sheetId="6" state="hidden" r:id="rId6"/>
  </sheets>
  <definedNames>
    <definedName name="CoC" localSheetId="0">#REF!</definedName>
    <definedName name="CoC" localSheetId="1">#REF!</definedName>
    <definedName name="CoC" localSheetId="2">#REF!</definedName>
    <definedName name="CoC">#REF!</definedName>
    <definedName name="InvtDate">#REF!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4" l="1"/>
  <c r="E28" i="7"/>
  <c r="D26" i="2"/>
  <c r="C26" i="2"/>
  <c r="E26" i="2" s="1"/>
  <c r="C28" i="7"/>
  <c r="C27" i="4"/>
  <c r="C27" i="3"/>
  <c r="E27" i="3" s="1"/>
  <c r="E29" i="3" s="1"/>
  <c r="E30" i="4" l="1"/>
  <c r="C31" i="7" l="1"/>
  <c r="C16" i="4"/>
  <c r="C16" i="7"/>
  <c r="E32" i="7" l="1"/>
  <c r="E31" i="7"/>
  <c r="D26" i="7"/>
  <c r="D24" i="7"/>
  <c r="C22" i="7"/>
  <c r="C22" i="4" l="1"/>
  <c r="E22" i="4" s="1"/>
  <c r="C24" i="7"/>
  <c r="E24" i="7" s="1"/>
  <c r="C26" i="7" s="1"/>
  <c r="E26" i="7" s="1"/>
  <c r="E22" i="7"/>
  <c r="E30" i="7" l="1"/>
  <c r="E33" i="7" s="1"/>
  <c r="C24" i="4"/>
  <c r="E24" i="4" s="1"/>
  <c r="C25" i="4" s="1"/>
  <c r="E25" i="4" s="1"/>
  <c r="D24" i="4"/>
  <c r="D25" i="4"/>
  <c r="E31" i="4"/>
  <c r="C22" i="3"/>
  <c r="D22" i="3" s="1"/>
  <c r="C23" i="3"/>
  <c r="D23" i="3" s="1"/>
  <c r="C20" i="3"/>
  <c r="D20" i="3"/>
  <c r="E30" i="2"/>
  <c r="C29" i="2"/>
  <c r="E29" i="2" s="1"/>
  <c r="D24" i="2"/>
  <c r="D23" i="2"/>
  <c r="E23" i="2" s="1"/>
  <c r="D21" i="2"/>
  <c r="E21" i="2" s="1"/>
  <c r="D25" i="1"/>
  <c r="C25" i="1"/>
  <c r="D23" i="1"/>
  <c r="D22" i="1"/>
  <c r="E22" i="1" s="1"/>
  <c r="D20" i="1"/>
  <c r="E20" i="1" s="1"/>
  <c r="E29" i="4" l="1"/>
  <c r="D24" i="1"/>
  <c r="E24" i="1" s="1"/>
  <c r="E34" i="7"/>
  <c r="E35" i="7" s="1"/>
  <c r="D25" i="3"/>
  <c r="C25" i="3" s="1"/>
  <c r="E25" i="3" s="1"/>
  <c r="E22" i="3"/>
  <c r="E23" i="3"/>
  <c r="E20" i="3"/>
  <c r="D25" i="2"/>
  <c r="E25" i="2" s="1"/>
  <c r="E25" i="1"/>
  <c r="E23" i="1"/>
  <c r="E24" i="2"/>
  <c r="E32" i="4" l="1"/>
  <c r="E33" i="4" s="1"/>
  <c r="E34" i="4" s="1"/>
  <c r="E28" i="2"/>
  <c r="E31" i="2" s="1"/>
  <c r="E32" i="2" s="1"/>
  <c r="E26" i="1"/>
  <c r="E27" i="1" s="1"/>
  <c r="E33" i="2" l="1"/>
  <c r="E28" i="1"/>
  <c r="E30" i="3"/>
  <c r="E31" i="3" l="1"/>
</calcChain>
</file>

<file path=xl/sharedStrings.xml><?xml version="1.0" encoding="utf-8"?>
<sst xmlns="http://schemas.openxmlformats.org/spreadsheetml/2006/main" count="201" uniqueCount="70">
  <si>
    <t>Datum</t>
  </si>
  <si>
    <t>Berechnung von Rezepten</t>
  </si>
  <si>
    <t>Cannabisblüten unverarbeitet</t>
  </si>
  <si>
    <t>Legende</t>
  </si>
  <si>
    <t>Eingabefeld</t>
  </si>
  <si>
    <t>Patientenname</t>
  </si>
  <si>
    <t>Ausgabefeld</t>
  </si>
  <si>
    <t>Krankenkasse</t>
  </si>
  <si>
    <t>Verschriebene Menge in Gramm</t>
  </si>
  <si>
    <t xml:space="preserve"> </t>
  </si>
  <si>
    <t>Preis/AEK Abgabegefäß (netto)</t>
  </si>
  <si>
    <t>Anzahl Abgabegefäße</t>
  </si>
  <si>
    <t>Abrechnungsübersicht</t>
  </si>
  <si>
    <t>Abrechenbare Bestandteile</t>
  </si>
  <si>
    <t>Abrechnungsgrundlage je Menge</t>
  </si>
  <si>
    <t>Abrechenbare Menge (g/Stück)</t>
  </si>
  <si>
    <t>Ergebnis</t>
  </si>
  <si>
    <t>Festpreis Cannabisblüten (EK)</t>
  </si>
  <si>
    <t>Fixzuschläge</t>
  </si>
  <si>
    <t xml:space="preserve">     Fixzuschlag bis zu 15g</t>
  </si>
  <si>
    <t xml:space="preserve">     Fixzuschlag 16 - 30g</t>
  </si>
  <si>
    <t xml:space="preserve">     Fixzuschlag mehr als 30g </t>
  </si>
  <si>
    <t>Preis/AEK Gefäß zzgl. 100%</t>
  </si>
  <si>
    <t>Zwischensumme</t>
  </si>
  <si>
    <t>Gesamt</t>
  </si>
  <si>
    <t>Anmerkungen</t>
  </si>
  <si>
    <t>Das Dokument zur Anlage 10 steht Ihnen im Downloadbereich unseres Fachbereichs zur Verfügung.</t>
  </si>
  <si>
    <t>Wir übernehmen keine Gewähr für die Vollständigkeit und Richtigkeit der Berechnung.</t>
  </si>
  <si>
    <t>Es werden keine Daten von uns erhoben oder verarbeitet.  </t>
  </si>
  <si>
    <t>Kontakt</t>
  </si>
  <si>
    <t>E-Mail:                    apotheke@cannamedical.de</t>
  </si>
  <si>
    <t>Telefon:                  0221 / 9999 - 6125</t>
  </si>
  <si>
    <t>Cannabisblüten verarbeitet</t>
  </si>
  <si>
    <t>Rezepturzuschlag*</t>
  </si>
  <si>
    <t>Preis/AEK Gefäß zzgl. 90%</t>
  </si>
  <si>
    <t>Rezepturzuschlag</t>
  </si>
  <si>
    <t>Festzuschlag</t>
  </si>
  <si>
    <t>*Rezepturzuschläge</t>
  </si>
  <si>
    <t>Verschriebene Menge in Milliliter</t>
  </si>
  <si>
    <t>Preis/AEK Milliliter (netto)</t>
  </si>
  <si>
    <t>Festpreis Cannabisextrakt (EK)</t>
  </si>
  <si>
    <t>Umsatzsteuer 19%</t>
  </si>
  <si>
    <t>Cannabisextrakte unverändert</t>
  </si>
  <si>
    <t>Abrechnungsgrundlage je Milliter</t>
  </si>
  <si>
    <t>Abrechenbare Menge (Milliliter)</t>
  </si>
  <si>
    <t xml:space="preserve">     Fixzuschlag bis zu 4,85 € / ml</t>
  </si>
  <si>
    <t xml:space="preserve">     Fixzuschlag mehr als 4,85 € / ml</t>
  </si>
  <si>
    <t>Zuschlag nach Erreichen der max. Zuschlagsumme (8,4 %)</t>
  </si>
  <si>
    <r>
      <t xml:space="preserve">Fixzuschläge (max. </t>
    </r>
    <r>
      <rPr>
        <sz val="11"/>
        <color rgb="FF575756"/>
        <rFont val="Raleway"/>
      </rPr>
      <t>Zuschlagss</t>
    </r>
    <r>
      <rPr>
        <b/>
        <sz val="11"/>
        <color rgb="FF575756"/>
        <rFont val="Raleway"/>
      </rPr>
      <t>umme 80,00 €)</t>
    </r>
  </si>
  <si>
    <t>Dronabinol-Kapseln</t>
  </si>
  <si>
    <t>Dronabinol-Tropfen</t>
  </si>
  <si>
    <t>Dronabinol-Set</t>
  </si>
  <si>
    <t>Verschriebene Konzentration in mg/mL</t>
  </si>
  <si>
    <t>Preis/AEK Dronabinol-Set (netto)</t>
  </si>
  <si>
    <t>Stand: 24.01.2022</t>
  </si>
  <si>
    <t>Preis verwendete Menge Dronabinol</t>
  </si>
  <si>
    <t>Abrechnungsgrundlage je Milligramm</t>
  </si>
  <si>
    <t xml:space="preserve">     Zuschlag bis max. 100,00 €:
     90% auf ermittelte Menge</t>
  </si>
  <si>
    <t>Herstellung eines Arzneimittels durch Zubereitung aus einem Stoff oder mehreren Stoffen bis zu einer Grundmenge von 500 g, die Anfertigung eines gemischten Tees, Herstellung einer Lösung ohne Anwendung von Wärme, Mischen von Flüssigkeiten bis zur Grundmenge von 300 g</t>
  </si>
  <si>
    <t>Anfertigung von Pudern, ungeteilten Pulvern, Salben, Pasten, Suspensionen und Emulsionen bis zur Grundmenge von 200 g, die Anfertigung von Lösungen unter Anwendung von Wärme, Mazerationen, Aufgüssen und Abkochungen bis zur Grundmenge von 300 g</t>
  </si>
  <si>
    <t>Anfertigung von Pillen, Tabletten und Pastillen bis zur Grundmenge von 50 Stück, die Anfertigung von abgeteilten Pulvern, Zäpfchen, Vaginal-Kugeln und für das Füllen von Kapseln bis zur Grundmenge von 12 Stück, die Anfertigung von Arzneimitteln mit Durchführung einer Sterilisation, Sterilfiltration oder aseptischen Zubereitung bis zur Grundmenge von 300 g, das Zuschmelzen von Ampullen bis zur Grundmenge von 6 Stück</t>
  </si>
  <si>
    <t xml:space="preserve">     Zuschlag über 100,00 €:
     3% auf Restmenge</t>
  </si>
  <si>
    <t>Es wird empfohlen, bei der Taxierung die Rezepturbestandteile ausschließlich nach Verbrauch und gemäß Hilfstaxe zu berechnen. Dies gilt gleichermaßen für das Tropfen- wie auch für das Kapsel-Herstellset.</t>
  </si>
  <si>
    <t>Für jede über die Grundmenge hinausgehende kleinere bis gleich große Menge erhöht sich der Rezepturzuschlag um jeweils 50 Prozent.</t>
  </si>
  <si>
    <t>Anzahl der Kapseln</t>
  </si>
  <si>
    <t>Verschriebene Konzentration pro Kapsel in mg</t>
  </si>
  <si>
    <t>Preis/AEK für Hilfsstoffe und Verpackungen</t>
  </si>
  <si>
    <t>Stand: 02.02.2022</t>
  </si>
  <si>
    <t>Preis/AEK für Hilfsstoffe und Verpackungen zzgl. 100%</t>
  </si>
  <si>
    <t>Preis/AEK für Hilfsstoffe und Verpackungen     zzgl.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</si>
</sst>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_);\(#,##0.0\);0.0_);@_)"/>
    <numFmt numFmtId="165" formatCode="#,##0_);\(#,##0\);0_);@_)"/>
    <numFmt numFmtId="166" formatCode="#,##0.00\ &quot;€&quot;"/>
    <numFmt numFmtId="167" formatCode="0.000"/>
    <numFmt numFmtId="168" formatCode="General&quot; mg&quot;"/>
    <numFmt numFmtId="169" formatCode="General&quot; mL&quot;"/>
    <numFmt numFmtId="170" formatCode="General&quot; mg/mL&quot;"/>
    <numFmt numFmtId="171" formatCode="General&quot; ml&quot;"/>
    <numFmt numFmtId="172" formatCode="General&quot; g&quot;"/>
  </numFmts>
  <fonts count="34">
    <font>
      <sz val="10"/>
      <color rgb="FF000000"/>
      <name val="Circular pro book"/>
    </font>
    <font>
      <sz val="10"/>
      <color theme="1"/>
      <name val="Circular pro book"/>
    </font>
    <font>
      <sz val="11"/>
      <color rgb="FF575756"/>
      <name val="Raleway"/>
    </font>
    <font>
      <b/>
      <sz val="14"/>
      <color rgb="FF575756"/>
      <name val="Raleway"/>
    </font>
    <font>
      <b/>
      <sz val="15"/>
      <color rgb="FFDCDEE0"/>
      <name val="Circular pro book"/>
    </font>
    <font>
      <b/>
      <sz val="10"/>
      <color rgb="FF3E4247"/>
      <name val="Circular pro book"/>
    </font>
    <font>
      <sz val="10"/>
      <color rgb="FFDCDEE0"/>
      <name val="Raleway"/>
    </font>
    <font>
      <sz val="10"/>
      <color rgb="FFDCDEE0"/>
      <name val="Circular pro book"/>
    </font>
    <font>
      <b/>
      <sz val="10"/>
      <color rgb="FFDCDEE0"/>
      <name val="Circular pro book"/>
    </font>
    <font>
      <b/>
      <sz val="10"/>
      <color rgb="FFFFFFFF"/>
      <name val="Circular pro book"/>
    </font>
    <font>
      <sz val="14"/>
      <color rgb="FF575756"/>
      <name val="Raleway"/>
    </font>
    <font>
      <b/>
      <sz val="11"/>
      <color rgb="FF575756"/>
      <name val="Raleway"/>
    </font>
    <font>
      <sz val="12"/>
      <color rgb="FF575756"/>
      <name val="Raleway"/>
    </font>
    <font>
      <b/>
      <sz val="16"/>
      <color rgb="FF575756"/>
      <name val="Raleway"/>
    </font>
    <font>
      <sz val="10"/>
      <name val="Circular pro book"/>
    </font>
    <font>
      <b/>
      <sz val="11"/>
      <color theme="0"/>
      <name val="Raleway"/>
    </font>
    <font>
      <sz val="10"/>
      <color rgb="FF575756"/>
      <name val="Raleway"/>
    </font>
    <font>
      <sz val="10"/>
      <color rgb="FF575756"/>
      <name val="Circular pro book"/>
    </font>
    <font>
      <sz val="11"/>
      <color rgb="FF3E4247"/>
      <name val="Raleway"/>
    </font>
    <font>
      <sz val="10"/>
      <color theme="1"/>
      <name val="Raleway"/>
    </font>
    <font>
      <sz val="12"/>
      <color rgb="FF3E4247"/>
      <name val="Raleway"/>
    </font>
    <font>
      <b/>
      <sz val="10"/>
      <color rgb="FFDCDEE0"/>
      <name val="Raleway"/>
    </font>
    <font>
      <b/>
      <sz val="10"/>
      <color theme="1"/>
      <name val="Circular pro book"/>
    </font>
    <font>
      <sz val="14"/>
      <color rgb="FF3E4247"/>
      <name val="Raleway"/>
    </font>
    <font>
      <sz val="11"/>
      <color theme="1"/>
      <name val="Raleway"/>
    </font>
    <font>
      <b/>
      <sz val="11"/>
      <color rgb="FF3E4247"/>
      <name val="Raleway"/>
    </font>
    <font>
      <sz val="11"/>
      <color theme="1"/>
      <name val="Circular pro book"/>
    </font>
    <font>
      <sz val="10"/>
      <color rgb="FF3E4247"/>
      <name val="Raleway"/>
    </font>
    <font>
      <sz val="10"/>
      <color rgb="FF000000"/>
      <name val="Helvetica"/>
      <family val="2"/>
    </font>
    <font>
      <sz val="9"/>
      <color rgb="FF000000"/>
      <name val="Helvetica"/>
      <family val="2"/>
    </font>
    <font>
      <sz val="11"/>
      <color rgb="FFFF0000"/>
      <name val="Raleway"/>
    </font>
    <font>
      <sz val="10"/>
      <color rgb="FFFF0000"/>
      <name val="Circular pro book"/>
    </font>
    <font>
      <sz val="11"/>
      <name val="Raleway"/>
    </font>
    <font>
      <sz val="10"/>
      <name val="Raleway"/>
    </font>
  </fonts>
  <fills count="18">
    <fill>
      <patternFill patternType="none"/>
    </fill>
    <fill>
      <patternFill patternType="gray125"/>
    </fill>
    <fill>
      <patternFill patternType="solid">
        <fgColor rgb="FFF1F1F1"/>
        <bgColor rgb="FFF1F1F1"/>
      </patternFill>
    </fill>
    <fill>
      <patternFill patternType="solid">
        <fgColor theme="0"/>
        <bgColor theme="0"/>
      </patternFill>
    </fill>
    <fill>
      <patternFill patternType="solid">
        <fgColor rgb="FFCCE4C8"/>
        <bgColor rgb="FFCCE4C8"/>
      </patternFill>
    </fill>
    <fill>
      <patternFill patternType="solid">
        <fgColor rgb="FF9AC43A"/>
        <bgColor rgb="FF9AC43A"/>
      </patternFill>
    </fill>
    <fill>
      <patternFill patternType="solid">
        <fgColor rgb="FF568E2F"/>
        <bgColor rgb="FF568E2F"/>
      </patternFill>
    </fill>
    <fill>
      <patternFill patternType="solid">
        <fgColor theme="9" tint="-0.249977111117893"/>
        <bgColor rgb="FF9AC43A"/>
      </patternFill>
    </fill>
    <fill>
      <patternFill patternType="solid">
        <fgColor theme="9" tint="0.59999389629810485"/>
        <bgColor rgb="FFCCE4C8"/>
      </patternFill>
    </fill>
    <fill>
      <patternFill patternType="solid">
        <fgColor theme="4" tint="0.39997558519241921"/>
        <bgColor rgb="FFCCE4C8"/>
      </patternFill>
    </fill>
    <fill>
      <patternFill patternType="solid">
        <fgColor theme="4" tint="-0.499984740745262"/>
        <bgColor rgb="FF568E2F"/>
      </patternFill>
    </fill>
    <fill>
      <patternFill patternType="solid">
        <fgColor theme="4" tint="0.79998168889431442"/>
        <bgColor rgb="FFF1F1F1"/>
      </patternFill>
    </fill>
    <fill>
      <patternFill patternType="solid">
        <fgColor theme="4" tint="0.79998168889431442"/>
        <bgColor rgb="FFCCE4C8"/>
      </patternFill>
    </fill>
    <fill>
      <patternFill patternType="solid">
        <fgColor theme="4" tint="0.39997558519241921"/>
        <bgColor rgb="FFF1F1F1"/>
      </patternFill>
    </fill>
    <fill>
      <patternFill patternType="solid">
        <fgColor theme="4" tint="-0.249977111117893"/>
        <bgColor rgb="FF568E2F"/>
      </patternFill>
    </fill>
    <fill>
      <patternFill patternType="solid">
        <fgColor rgb="FFB7D8F1"/>
        <bgColor rgb="FFCCE4C8"/>
      </patternFill>
    </fill>
    <fill>
      <patternFill patternType="solid">
        <fgColor theme="5" tint="0.59999389629810485"/>
        <bgColor rgb="FFF1F1F1"/>
      </patternFill>
    </fill>
    <fill>
      <patternFill patternType="solid">
        <fgColor theme="0" tint="-4.9989318521683403E-2"/>
        <bgColor rgb="FFF1F1F1"/>
      </patternFill>
    </fill>
  </fills>
  <borders count="22">
    <border>
      <left/>
      <right/>
      <top/>
      <bottom/>
      <diagonal/>
    </border>
    <border>
      <left style="thin">
        <color rgb="FF575756"/>
      </left>
      <right style="thin">
        <color rgb="FF575756"/>
      </right>
      <top style="thin">
        <color rgb="FF575756"/>
      </top>
      <bottom style="thin">
        <color rgb="FF575756"/>
      </bottom>
      <diagonal/>
    </border>
    <border>
      <left/>
      <right/>
      <top/>
      <bottom/>
      <diagonal/>
    </border>
    <border>
      <left/>
      <right/>
      <top/>
      <bottom style="thin">
        <color rgb="FF000000"/>
      </bottom>
      <diagonal/>
    </border>
    <border>
      <left style="thick">
        <color rgb="FF575756"/>
      </left>
      <right/>
      <top style="thick">
        <color rgb="FF575756"/>
      </top>
      <bottom style="thick">
        <color rgb="FF575756"/>
      </bottom>
      <diagonal/>
    </border>
    <border>
      <left/>
      <right/>
      <top style="thick">
        <color rgb="FF575756"/>
      </top>
      <bottom style="thick">
        <color rgb="FF575756"/>
      </bottom>
      <diagonal/>
    </border>
    <border>
      <left/>
      <right style="thick">
        <color rgb="FF575756"/>
      </right>
      <top style="thick">
        <color rgb="FF575756"/>
      </top>
      <bottom style="thick">
        <color rgb="FF575756"/>
      </bottom>
      <diagonal/>
    </border>
    <border>
      <left style="thick">
        <color rgb="FF575756"/>
      </left>
      <right/>
      <top style="thick">
        <color rgb="FF575756"/>
      </top>
      <bottom style="thick">
        <color rgb="FF575756"/>
      </bottom>
      <diagonal/>
    </border>
    <border>
      <left/>
      <right/>
      <top style="thick">
        <color rgb="FF575756"/>
      </top>
      <bottom style="thick">
        <color rgb="FF575756"/>
      </bottom>
      <diagonal/>
    </border>
    <border>
      <left/>
      <right style="thick">
        <color rgb="FF575756"/>
      </right>
      <top style="thick">
        <color rgb="FF575756"/>
      </top>
      <bottom style="thick">
        <color rgb="FF575756"/>
      </bottom>
      <diagonal/>
    </border>
    <border>
      <left style="thick">
        <color rgb="FF575756"/>
      </left>
      <right/>
      <top/>
      <bottom/>
      <diagonal/>
    </border>
    <border>
      <left/>
      <right style="thick">
        <color rgb="FF575756"/>
      </right>
      <top/>
      <bottom/>
      <diagonal/>
    </border>
    <border>
      <left/>
      <right/>
      <top/>
      <bottom style="thick">
        <color rgb="FF575756"/>
      </bottom>
      <diagonal/>
    </border>
    <border>
      <left/>
      <right style="thick">
        <color rgb="FF575756"/>
      </right>
      <top/>
      <bottom style="thick">
        <color rgb="FF575756"/>
      </bottom>
      <diagonal/>
    </border>
    <border>
      <left style="thick">
        <color rgb="FF575756"/>
      </left>
      <right/>
      <top style="thick">
        <color rgb="FF575756"/>
      </top>
      <bottom/>
      <diagonal/>
    </border>
    <border>
      <left/>
      <right/>
      <top style="thick">
        <color rgb="FF575756"/>
      </top>
      <bottom/>
      <diagonal/>
    </border>
    <border>
      <left/>
      <right style="thick">
        <color rgb="FF575756"/>
      </right>
      <top style="thick">
        <color rgb="FF575756"/>
      </top>
      <bottom/>
      <diagonal/>
    </border>
    <border>
      <left style="thick">
        <color rgb="FF575756"/>
      </left>
      <right/>
      <top/>
      <bottom style="thick">
        <color rgb="FF575756"/>
      </bottom>
      <diagonal/>
    </border>
    <border>
      <left style="thin">
        <color rgb="FF575756"/>
      </left>
      <right style="thin">
        <color rgb="FF575756"/>
      </right>
      <top/>
      <bottom style="thin">
        <color rgb="FF575756"/>
      </bottom>
      <diagonal/>
    </border>
    <border>
      <left/>
      <right style="thick">
        <color rgb="FF575756"/>
      </right>
      <top style="thick">
        <color rgb="FF575756"/>
      </top>
      <bottom/>
      <diagonal/>
    </border>
    <border>
      <left/>
      <right style="thick">
        <color rgb="FF575756"/>
      </right>
      <top/>
      <bottom/>
      <diagonal/>
    </border>
    <border>
      <left/>
      <right style="thick">
        <color rgb="FF575756"/>
      </right>
      <top/>
      <bottom style="thick">
        <color rgb="FF575756"/>
      </bottom>
      <diagonal/>
    </border>
  </borders>
  <cellStyleXfs count="1">
    <xf numFmtId="164" fontId="0" fillId="0" borderId="0"/>
  </cellStyleXfs>
  <cellXfs count="186">
    <xf numFmtId="164" fontId="0" fillId="0" borderId="0" xfId="0" applyNumberFormat="1" applyFont="1" applyAlignment="1"/>
    <xf numFmtId="164" fontId="1" fillId="0" borderId="0" xfId="0" applyNumberFormat="1" applyFont="1"/>
    <xf numFmtId="164" fontId="2" fillId="0" borderId="0" xfId="0" applyNumberFormat="1" applyFont="1"/>
    <xf numFmtId="164" fontId="3" fillId="0" borderId="0" xfId="0" applyNumberFormat="1" applyFont="1" applyAlignment="1">
      <alignment horizontal="left" vertical="center"/>
    </xf>
    <xf numFmtId="0" fontId="4" fillId="3" borderId="2" xfId="0" applyNumberFormat="1" applyFont="1" applyFill="1" applyBorder="1" applyAlignment="1">
      <alignment horizontal="left" vertical="center"/>
    </xf>
    <xf numFmtId="164" fontId="5" fillId="3" borderId="2" xfId="0" applyNumberFormat="1" applyFont="1" applyFill="1" applyBorder="1" applyAlignment="1">
      <alignment horizontal="right"/>
    </xf>
    <xf numFmtId="164" fontId="6" fillId="3" borderId="2" xfId="0" applyNumberFormat="1" applyFont="1" applyFill="1" applyBorder="1"/>
    <xf numFmtId="164" fontId="7" fillId="0" borderId="0" xfId="0" applyNumberFormat="1" applyFont="1"/>
    <xf numFmtId="164" fontId="8" fillId="0" borderId="0" xfId="0" applyNumberFormat="1" applyFont="1" applyAlignment="1">
      <alignment horizontal="right"/>
    </xf>
    <xf numFmtId="0" fontId="4" fillId="3" borderId="3" xfId="0" applyNumberFormat="1" applyFont="1" applyFill="1" applyBorder="1" applyAlignment="1">
      <alignment horizontal="left" vertical="center"/>
    </xf>
    <xf numFmtId="164" fontId="5" fillId="3" borderId="3" xfId="0" applyNumberFormat="1" applyFont="1" applyFill="1" applyBorder="1" applyAlignment="1">
      <alignment horizontal="right"/>
    </xf>
    <xf numFmtId="164" fontId="7" fillId="3" borderId="3" xfId="0" applyNumberFormat="1" applyFont="1" applyFill="1" applyBorder="1"/>
    <xf numFmtId="164" fontId="8" fillId="3" borderId="3" xfId="0" applyNumberFormat="1" applyFont="1" applyFill="1" applyBorder="1" applyAlignment="1">
      <alignment horizontal="right"/>
    </xf>
    <xf numFmtId="0" fontId="9" fillId="3" borderId="2" xfId="0" applyNumberFormat="1" applyFont="1" applyFill="1" applyBorder="1" applyAlignment="1">
      <alignment horizontal="right" vertical="center"/>
    </xf>
    <xf numFmtId="0" fontId="9" fillId="0" borderId="0" xfId="0" applyNumberFormat="1" applyFont="1" applyAlignment="1">
      <alignment horizontal="right" vertical="center"/>
    </xf>
    <xf numFmtId="0" fontId="3" fillId="3" borderId="2" xfId="0" applyNumberFormat="1" applyFont="1" applyFill="1" applyBorder="1" applyAlignment="1">
      <alignment horizontal="left" vertical="center"/>
    </xf>
    <xf numFmtId="164" fontId="10" fillId="0" borderId="0" xfId="0" applyNumberFormat="1" applyFont="1"/>
    <xf numFmtId="164" fontId="11" fillId="0" borderId="0" xfId="0" applyNumberFormat="1" applyFont="1"/>
    <xf numFmtId="164" fontId="12" fillId="2" borderId="1" xfId="0" applyNumberFormat="1" applyFont="1" applyFill="1" applyBorder="1" applyAlignment="1">
      <alignment horizontal="center" vertical="center"/>
    </xf>
    <xf numFmtId="166" fontId="12" fillId="4" borderId="1" xfId="0" applyNumberFormat="1" applyFont="1" applyFill="1" applyBorder="1" applyAlignment="1">
      <alignment horizontal="center" vertical="center"/>
    </xf>
    <xf numFmtId="164" fontId="2" fillId="0" borderId="0" xfId="0" applyNumberFormat="1" applyFont="1" applyAlignment="1">
      <alignment horizontal="center"/>
    </xf>
    <xf numFmtId="164" fontId="15" fillId="5" borderId="7" xfId="0" applyNumberFormat="1" applyFont="1" applyFill="1" applyBorder="1" applyAlignment="1">
      <alignment horizontal="center" vertical="center"/>
    </xf>
    <xf numFmtId="164" fontId="15" fillId="5" borderId="8" xfId="0" applyNumberFormat="1" applyFont="1" applyFill="1" applyBorder="1" applyAlignment="1">
      <alignment horizontal="center" vertical="center" wrapText="1"/>
    </xf>
    <xf numFmtId="164" fontId="15" fillId="5" borderId="9" xfId="0" applyNumberFormat="1" applyFont="1" applyFill="1" applyBorder="1" applyAlignment="1">
      <alignment horizontal="center" vertical="center"/>
    </xf>
    <xf numFmtId="164" fontId="16" fillId="0" borderId="0" xfId="0" applyNumberFormat="1" applyFont="1"/>
    <xf numFmtId="164" fontId="17" fillId="0" borderId="0" xfId="0" applyNumberFormat="1" applyFont="1"/>
    <xf numFmtId="164" fontId="18" fillId="0" borderId="0" xfId="0" applyNumberFormat="1" applyFont="1" applyAlignment="1">
      <alignment horizontal="left" wrapText="1"/>
    </xf>
    <xf numFmtId="164" fontId="19" fillId="0" borderId="0" xfId="0" applyNumberFormat="1" applyFont="1"/>
    <xf numFmtId="164" fontId="3" fillId="0" borderId="0" xfId="0" applyNumberFormat="1" applyFont="1"/>
    <xf numFmtId="0" fontId="20" fillId="3" borderId="2" xfId="0" applyNumberFormat="1" applyFont="1" applyFill="1" applyBorder="1" applyAlignment="1">
      <alignment horizontal="left" vertical="center"/>
    </xf>
    <xf numFmtId="0" fontId="4" fillId="0" borderId="0" xfId="0" applyNumberFormat="1" applyFont="1" applyAlignment="1">
      <alignment horizontal="left" vertical="center"/>
    </xf>
    <xf numFmtId="164" fontId="5" fillId="0" borderId="0" xfId="0" applyNumberFormat="1" applyFont="1" applyAlignment="1">
      <alignment horizontal="right"/>
    </xf>
    <xf numFmtId="164" fontId="6" fillId="0" borderId="0" xfId="0" applyNumberFormat="1" applyFont="1"/>
    <xf numFmtId="164" fontId="21" fillId="0" borderId="0" xfId="0" applyNumberFormat="1" applyFont="1" applyAlignment="1">
      <alignment horizontal="right"/>
    </xf>
    <xf numFmtId="164" fontId="22" fillId="0" borderId="0" xfId="0" applyNumberFormat="1" applyFont="1"/>
    <xf numFmtId="164" fontId="23" fillId="0" borderId="0" xfId="0" applyNumberFormat="1" applyFont="1"/>
    <xf numFmtId="164" fontId="24" fillId="0" borderId="0" xfId="0" applyNumberFormat="1" applyFont="1"/>
    <xf numFmtId="164" fontId="25" fillId="0" borderId="0" xfId="0" applyNumberFormat="1" applyFont="1"/>
    <xf numFmtId="164" fontId="18" fillId="0" borderId="0" xfId="0" applyNumberFormat="1" applyFont="1"/>
    <xf numFmtId="164" fontId="26" fillId="0" borderId="0" xfId="0" applyNumberFormat="1" applyFont="1"/>
    <xf numFmtId="164" fontId="24" fillId="0" borderId="0" xfId="0" applyNumberFormat="1" applyFont="1" applyAlignment="1">
      <alignment horizontal="center"/>
    </xf>
    <xf numFmtId="164" fontId="15" fillId="6" borderId="7" xfId="0" applyNumberFormat="1" applyFont="1" applyFill="1" applyBorder="1" applyAlignment="1">
      <alignment horizontal="left" vertical="center"/>
    </xf>
    <xf numFmtId="164" fontId="15" fillId="6" borderId="8" xfId="0" applyNumberFormat="1" applyFont="1" applyFill="1" applyBorder="1" applyAlignment="1">
      <alignment horizontal="left" vertical="center" wrapText="1"/>
    </xf>
    <xf numFmtId="164" fontId="15" fillId="6" borderId="9" xfId="0" applyNumberFormat="1" applyFont="1" applyFill="1" applyBorder="1" applyAlignment="1">
      <alignment horizontal="left" vertical="center"/>
    </xf>
    <xf numFmtId="166" fontId="18" fillId="0" borderId="0" xfId="0" applyNumberFormat="1" applyFont="1" applyAlignment="1">
      <alignment horizontal="left" wrapText="1"/>
    </xf>
    <xf numFmtId="165" fontId="2" fillId="2" borderId="1" xfId="0" applyNumberFormat="1" applyFont="1" applyFill="1" applyBorder="1" applyAlignment="1" applyProtection="1">
      <alignment horizontal="center" vertical="center"/>
      <protection locked="0"/>
    </xf>
    <xf numFmtId="166" fontId="2" fillId="2" borderId="1" xfId="0" applyNumberFormat="1"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165" fontId="2" fillId="2" borderId="18" xfId="0" applyNumberFormat="1" applyFont="1" applyFill="1" applyBorder="1" applyAlignment="1" applyProtection="1">
      <alignment horizontal="center" vertical="center"/>
      <protection locked="0"/>
    </xf>
    <xf numFmtId="14" fontId="12" fillId="2" borderId="1" xfId="0" applyNumberFormat="1" applyFont="1" applyFill="1" applyBorder="1" applyAlignment="1" applyProtection="1">
      <alignment horizontal="center" vertical="center"/>
      <protection locked="0"/>
    </xf>
    <xf numFmtId="164" fontId="15" fillId="7" borderId="7" xfId="0" applyNumberFormat="1" applyFont="1" applyFill="1" applyBorder="1" applyAlignment="1">
      <alignment horizontal="center" vertical="center"/>
    </xf>
    <xf numFmtId="164" fontId="15" fillId="7" borderId="8" xfId="0" applyNumberFormat="1" applyFont="1" applyFill="1" applyBorder="1" applyAlignment="1">
      <alignment horizontal="center" vertical="center" wrapText="1"/>
    </xf>
    <xf numFmtId="164" fontId="15" fillId="7" borderId="9" xfId="0" applyNumberFormat="1" applyFont="1" applyFill="1" applyBorder="1" applyAlignment="1">
      <alignment horizontal="center" vertical="center"/>
    </xf>
    <xf numFmtId="166" fontId="12" fillId="8" borderId="1" xfId="0" applyNumberFormat="1" applyFont="1" applyFill="1" applyBorder="1" applyAlignment="1">
      <alignment horizontal="center" vertical="center"/>
    </xf>
    <xf numFmtId="164" fontId="2" fillId="0" borderId="10" xfId="0" applyNumberFormat="1" applyFont="1" applyBorder="1" applyAlignment="1" applyProtection="1">
      <alignment horizontal="left"/>
      <protection hidden="1"/>
    </xf>
    <xf numFmtId="166" fontId="2" fillId="0" borderId="0" xfId="0" applyNumberFormat="1" applyFont="1" applyAlignment="1" applyProtection="1">
      <alignment horizontal="center"/>
      <protection hidden="1"/>
    </xf>
    <xf numFmtId="1" fontId="2" fillId="0" borderId="0" xfId="0" applyNumberFormat="1" applyFont="1" applyAlignment="1" applyProtection="1">
      <alignment horizontal="center"/>
      <protection hidden="1"/>
    </xf>
    <xf numFmtId="166" fontId="2" fillId="8" borderId="11" xfId="0" applyNumberFormat="1" applyFont="1" applyFill="1" applyBorder="1" applyAlignment="1" applyProtection="1">
      <alignment horizontal="center"/>
      <protection hidden="1"/>
    </xf>
    <xf numFmtId="164" fontId="11" fillId="0" borderId="10" xfId="0" applyNumberFormat="1" applyFont="1" applyBorder="1" applyAlignment="1" applyProtection="1">
      <alignment horizontal="left"/>
      <protection hidden="1"/>
    </xf>
    <xf numFmtId="167" fontId="2" fillId="0" borderId="0" xfId="0" applyNumberFormat="1" applyFont="1" applyAlignment="1" applyProtection="1">
      <alignment horizontal="center"/>
      <protection hidden="1"/>
    </xf>
    <xf numFmtId="164" fontId="11" fillId="0" borderId="10" xfId="0" applyNumberFormat="1" applyFont="1" applyBorder="1" applyAlignment="1" applyProtection="1">
      <alignment horizontal="left" vertical="top" wrapText="1"/>
      <protection hidden="1"/>
    </xf>
    <xf numFmtId="164" fontId="2" fillId="0" borderId="14" xfId="0" applyNumberFormat="1" applyFont="1" applyBorder="1" applyAlignment="1" applyProtection="1">
      <alignment horizontal="left"/>
      <protection hidden="1"/>
    </xf>
    <xf numFmtId="164" fontId="2" fillId="0" borderId="15" xfId="0" applyNumberFormat="1" applyFont="1" applyBorder="1" applyAlignment="1" applyProtection="1">
      <alignment horizontal="center"/>
      <protection hidden="1"/>
    </xf>
    <xf numFmtId="1" fontId="2" fillId="0" borderId="15" xfId="0" applyNumberFormat="1" applyFont="1" applyBorder="1" applyAlignment="1" applyProtection="1">
      <alignment horizontal="center"/>
      <protection hidden="1"/>
    </xf>
    <xf numFmtId="166" fontId="2" fillId="8" borderId="16" xfId="0" applyNumberFormat="1" applyFont="1" applyFill="1" applyBorder="1" applyAlignment="1" applyProtection="1">
      <alignment horizontal="center"/>
      <protection hidden="1"/>
    </xf>
    <xf numFmtId="164" fontId="2" fillId="0" borderId="17" xfId="0" applyNumberFormat="1" applyFont="1" applyBorder="1" applyAlignment="1" applyProtection="1">
      <alignment horizontal="left"/>
      <protection hidden="1"/>
    </xf>
    <xf numFmtId="164" fontId="2" fillId="0" borderId="12" xfId="0" applyNumberFormat="1" applyFont="1" applyBorder="1" applyAlignment="1" applyProtection="1">
      <alignment horizontal="center"/>
      <protection hidden="1"/>
    </xf>
    <xf numFmtId="1" fontId="2" fillId="0" borderId="12" xfId="0" applyNumberFormat="1" applyFont="1" applyBorder="1" applyAlignment="1" applyProtection="1">
      <alignment horizontal="center"/>
      <protection hidden="1"/>
    </xf>
    <xf numFmtId="166" fontId="2" fillId="8" borderId="13" xfId="0" applyNumberFormat="1" applyFont="1" applyFill="1" applyBorder="1" applyAlignment="1" applyProtection="1">
      <alignment horizontal="center"/>
      <protection hidden="1"/>
    </xf>
    <xf numFmtId="164" fontId="11" fillId="0" borderId="4" xfId="0" applyNumberFormat="1" applyFont="1" applyBorder="1" applyAlignment="1" applyProtection="1">
      <alignment horizontal="left"/>
      <protection hidden="1"/>
    </xf>
    <xf numFmtId="164" fontId="2" fillId="0" borderId="5" xfId="0" applyNumberFormat="1" applyFont="1" applyBorder="1" applyAlignment="1" applyProtection="1">
      <alignment horizontal="center"/>
      <protection hidden="1"/>
    </xf>
    <xf numFmtId="166" fontId="11" fillId="8" borderId="9" xfId="0" applyNumberFormat="1" applyFont="1" applyFill="1" applyBorder="1" applyAlignment="1" applyProtection="1">
      <alignment horizontal="center"/>
      <protection hidden="1"/>
    </xf>
    <xf numFmtId="166" fontId="2" fillId="0" borderId="0" xfId="0" applyNumberFormat="1" applyFont="1" applyAlignment="1" applyProtection="1">
      <alignment horizontal="left"/>
      <protection hidden="1"/>
    </xf>
    <xf numFmtId="1" fontId="2" fillId="0" borderId="0" xfId="0" applyNumberFormat="1" applyFont="1" applyAlignment="1" applyProtection="1">
      <alignment horizontal="left"/>
      <protection hidden="1"/>
    </xf>
    <xf numFmtId="166" fontId="2" fillId="4" borderId="11" xfId="0" applyNumberFormat="1" applyFont="1" applyFill="1" applyBorder="1" applyAlignment="1" applyProtection="1">
      <alignment horizontal="right"/>
      <protection hidden="1"/>
    </xf>
    <xf numFmtId="166" fontId="2" fillId="0" borderId="12" xfId="0" applyNumberFormat="1" applyFont="1" applyBorder="1" applyAlignment="1" applyProtection="1">
      <alignment horizontal="left"/>
      <protection hidden="1"/>
    </xf>
    <xf numFmtId="1" fontId="2" fillId="0" borderId="12" xfId="0" applyNumberFormat="1" applyFont="1" applyBorder="1" applyAlignment="1" applyProtection="1">
      <alignment horizontal="left"/>
      <protection hidden="1"/>
    </xf>
    <xf numFmtId="166" fontId="2" fillId="4" borderId="13" xfId="0" applyNumberFormat="1" applyFont="1" applyFill="1" applyBorder="1" applyAlignment="1" applyProtection="1">
      <alignment horizontal="right"/>
      <protection hidden="1"/>
    </xf>
    <xf numFmtId="164" fontId="2" fillId="0" borderId="15" xfId="0" applyNumberFormat="1" applyFont="1" applyBorder="1" applyAlignment="1" applyProtection="1">
      <alignment horizontal="left"/>
      <protection hidden="1"/>
    </xf>
    <xf numFmtId="1" fontId="2" fillId="0" borderId="15" xfId="0" applyNumberFormat="1" applyFont="1" applyBorder="1" applyAlignment="1" applyProtection="1">
      <alignment horizontal="left"/>
      <protection hidden="1"/>
    </xf>
    <xf numFmtId="166" fontId="2" fillId="4" borderId="16" xfId="0" applyNumberFormat="1" applyFont="1" applyFill="1" applyBorder="1" applyAlignment="1" applyProtection="1">
      <alignment horizontal="right"/>
      <protection hidden="1"/>
    </xf>
    <xf numFmtId="164" fontId="2" fillId="0" borderId="12" xfId="0" applyNumberFormat="1" applyFont="1" applyBorder="1" applyAlignment="1" applyProtection="1">
      <alignment horizontal="left"/>
      <protection hidden="1"/>
    </xf>
    <xf numFmtId="164" fontId="2" fillId="0" borderId="5" xfId="0" applyNumberFormat="1" applyFont="1" applyBorder="1" applyAlignment="1" applyProtection="1">
      <alignment horizontal="left"/>
      <protection hidden="1"/>
    </xf>
    <xf numFmtId="166" fontId="11" fillId="4" borderId="9" xfId="0" applyNumberFormat="1" applyFont="1" applyFill="1" applyBorder="1" applyAlignment="1" applyProtection="1">
      <alignment horizontal="right"/>
      <protection hidden="1"/>
    </xf>
    <xf numFmtId="164" fontId="27" fillId="0" borderId="0" xfId="0" applyNumberFormat="1" applyFont="1" applyAlignment="1" applyProtection="1">
      <alignment horizontal="left"/>
      <protection hidden="1"/>
    </xf>
    <xf numFmtId="164" fontId="19" fillId="0" borderId="0" xfId="0" applyNumberFormat="1" applyFont="1" applyProtection="1">
      <protection hidden="1"/>
    </xf>
    <xf numFmtId="164" fontId="2" fillId="0" borderId="4" xfId="0" applyNumberFormat="1" applyFont="1" applyBorder="1" applyAlignment="1" applyProtection="1">
      <alignment horizontal="left" vertical="center" wrapText="1"/>
      <protection hidden="1"/>
    </xf>
    <xf numFmtId="164" fontId="19" fillId="0" borderId="5" xfId="0" applyNumberFormat="1" applyFont="1" applyBorder="1" applyProtection="1">
      <protection hidden="1"/>
    </xf>
    <xf numFmtId="164" fontId="19" fillId="0" borderId="6" xfId="0" applyNumberFormat="1" applyFont="1" applyBorder="1" applyProtection="1">
      <protection hidden="1"/>
    </xf>
    <xf numFmtId="166" fontId="2" fillId="4" borderId="11" xfId="0" applyNumberFormat="1" applyFont="1" applyFill="1" applyBorder="1" applyAlignment="1" applyProtection="1">
      <alignment horizontal="center"/>
      <protection hidden="1"/>
    </xf>
    <xf numFmtId="166" fontId="2" fillId="0" borderId="12" xfId="0" applyNumberFormat="1" applyFont="1" applyBorder="1" applyAlignment="1" applyProtection="1">
      <alignment horizontal="center"/>
      <protection hidden="1"/>
    </xf>
    <xf numFmtId="166" fontId="2" fillId="4" borderId="13" xfId="0" applyNumberFormat="1" applyFont="1" applyFill="1" applyBorder="1" applyAlignment="1" applyProtection="1">
      <alignment horizontal="center"/>
      <protection hidden="1"/>
    </xf>
    <xf numFmtId="166" fontId="2" fillId="4" borderId="16" xfId="0" applyNumberFormat="1" applyFont="1" applyFill="1" applyBorder="1" applyAlignment="1" applyProtection="1">
      <alignment horizontal="center"/>
      <protection hidden="1"/>
    </xf>
    <xf numFmtId="166" fontId="11" fillId="4" borderId="9" xfId="0" applyNumberFormat="1" applyFont="1" applyFill="1" applyBorder="1" applyAlignment="1" applyProtection="1">
      <alignment horizontal="center"/>
      <protection hidden="1"/>
    </xf>
    <xf numFmtId="166" fontId="12" fillId="9" borderId="1" xfId="0" applyNumberFormat="1" applyFont="1" applyFill="1" applyBorder="1" applyAlignment="1">
      <alignment horizontal="center" vertical="center"/>
    </xf>
    <xf numFmtId="164" fontId="15" fillId="10" borderId="7" xfId="0" applyNumberFormat="1" applyFont="1" applyFill="1" applyBorder="1" applyAlignment="1">
      <alignment horizontal="left" vertical="center"/>
    </xf>
    <xf numFmtId="164" fontId="15" fillId="10" borderId="9" xfId="0" applyNumberFormat="1" applyFont="1" applyFill="1" applyBorder="1" applyAlignment="1">
      <alignment horizontal="left" vertical="center"/>
    </xf>
    <xf numFmtId="164" fontId="2" fillId="0" borderId="15" xfId="0" applyNumberFormat="1" applyFont="1" applyBorder="1" applyAlignment="1" applyProtection="1">
      <alignment horizontal="left"/>
      <protection hidden="1"/>
    </xf>
    <xf numFmtId="3" fontId="0" fillId="0" borderId="0" xfId="0" applyNumberFormat="1" applyFont="1" applyAlignment="1"/>
    <xf numFmtId="164" fontId="2" fillId="0" borderId="10" xfId="0" applyNumberFormat="1" applyFont="1" applyBorder="1" applyAlignment="1" applyProtection="1">
      <alignment horizontal="left" wrapText="1"/>
      <protection hidden="1"/>
    </xf>
    <xf numFmtId="166" fontId="2" fillId="0" borderId="19" xfId="0" applyNumberFormat="1" applyFont="1" applyBorder="1" applyAlignment="1" applyProtection="1">
      <alignment horizontal="right" vertical="top" wrapText="1"/>
      <protection hidden="1"/>
    </xf>
    <xf numFmtId="49" fontId="2" fillId="0" borderId="2" xfId="0" applyNumberFormat="1" applyFont="1" applyBorder="1" applyAlignment="1" applyProtection="1">
      <alignment horizontal="left" vertical="top" wrapText="1"/>
      <protection hidden="1"/>
    </xf>
    <xf numFmtId="166" fontId="2" fillId="0" borderId="20" xfId="0" applyNumberFormat="1" applyFont="1" applyBorder="1" applyAlignment="1" applyProtection="1">
      <alignment horizontal="right" vertical="top" wrapText="1"/>
      <protection hidden="1"/>
    </xf>
    <xf numFmtId="166" fontId="2" fillId="0" borderId="21" xfId="0" applyNumberFormat="1" applyFont="1" applyBorder="1" applyAlignment="1" applyProtection="1">
      <alignment horizontal="right" vertical="top" wrapText="1"/>
      <protection hidden="1"/>
    </xf>
    <xf numFmtId="166" fontId="2" fillId="0" borderId="0" xfId="0" applyNumberFormat="1" applyFont="1" applyAlignment="1" applyProtection="1">
      <alignment horizontal="left" vertical="top"/>
      <protection hidden="1"/>
    </xf>
    <xf numFmtId="166" fontId="2" fillId="0" borderId="2" xfId="0" applyNumberFormat="1" applyFont="1" applyBorder="1" applyAlignment="1" applyProtection="1">
      <alignment horizontal="right" vertical="top" wrapText="1"/>
      <protection hidden="1"/>
    </xf>
    <xf numFmtId="166" fontId="12" fillId="12" borderId="1" xfId="0" applyNumberFormat="1" applyFont="1" applyFill="1" applyBorder="1" applyAlignment="1">
      <alignment horizontal="center" vertical="center"/>
    </xf>
    <xf numFmtId="164" fontId="15" fillId="14" borderId="7" xfId="0" applyNumberFormat="1" applyFont="1" applyFill="1" applyBorder="1" applyAlignment="1">
      <alignment horizontal="left" vertical="center"/>
    </xf>
    <xf numFmtId="164" fontId="15" fillId="14" borderId="9" xfId="0" applyNumberFormat="1" applyFont="1" applyFill="1" applyBorder="1" applyAlignment="1">
      <alignment horizontal="left" vertical="center"/>
    </xf>
    <xf numFmtId="168" fontId="2" fillId="2" borderId="1" xfId="0" applyNumberFormat="1" applyFont="1" applyFill="1" applyBorder="1" applyAlignment="1" applyProtection="1">
      <alignment horizontal="center" vertical="center"/>
      <protection locked="0"/>
    </xf>
    <xf numFmtId="169" fontId="2" fillId="2" borderId="1" xfId="0" applyNumberFormat="1" applyFont="1" applyFill="1" applyBorder="1" applyAlignment="1" applyProtection="1">
      <alignment horizontal="center" vertical="center"/>
      <protection locked="0"/>
    </xf>
    <xf numFmtId="49" fontId="2" fillId="0" borderId="2" xfId="0" applyNumberFormat="1" applyFont="1" applyBorder="1" applyAlignment="1" applyProtection="1">
      <alignment horizontal="left" vertical="top" wrapText="1"/>
      <protection hidden="1"/>
    </xf>
    <xf numFmtId="164" fontId="28" fillId="0" borderId="0" xfId="0" applyNumberFormat="1" applyFont="1" applyAlignment="1"/>
    <xf numFmtId="164" fontId="29" fillId="0" borderId="0" xfId="0" applyNumberFormat="1" applyFont="1" applyAlignment="1"/>
    <xf numFmtId="166" fontId="2" fillId="0" borderId="2" xfId="0" applyNumberFormat="1" applyFont="1" applyBorder="1" applyAlignment="1" applyProtection="1">
      <alignment horizontal="left"/>
      <protection hidden="1"/>
    </xf>
    <xf numFmtId="164" fontId="30" fillId="0" borderId="10" xfId="0" applyNumberFormat="1" applyFont="1" applyBorder="1" applyAlignment="1" applyProtection="1">
      <alignment horizontal="left" wrapText="1"/>
      <protection hidden="1"/>
    </xf>
    <xf numFmtId="166" fontId="30" fillId="0" borderId="0" xfId="0" applyNumberFormat="1" applyFont="1" applyAlignment="1" applyProtection="1">
      <alignment horizontal="left" vertical="top"/>
      <protection hidden="1"/>
    </xf>
    <xf numFmtId="164" fontId="30" fillId="0" borderId="10" xfId="0" applyNumberFormat="1" applyFont="1" applyBorder="1" applyAlignment="1" applyProtection="1">
      <alignment horizontal="left"/>
      <protection hidden="1"/>
    </xf>
    <xf numFmtId="164" fontId="2" fillId="0" borderId="10" xfId="0" applyNumberFormat="1" applyFont="1" applyBorder="1" applyAlignment="1" applyProtection="1">
      <alignment horizontal="left" vertical="center" wrapText="1"/>
      <protection hidden="1"/>
    </xf>
    <xf numFmtId="166" fontId="2" fillId="0" borderId="0" xfId="0" applyNumberFormat="1" applyFont="1" applyAlignment="1" applyProtection="1">
      <alignment horizontal="left" vertical="center"/>
      <protection hidden="1"/>
    </xf>
    <xf numFmtId="164" fontId="31" fillId="0" borderId="0" xfId="0" applyNumberFormat="1" applyFont="1"/>
    <xf numFmtId="164" fontId="31" fillId="0" borderId="0" xfId="0" applyNumberFormat="1" applyFont="1" applyAlignment="1"/>
    <xf numFmtId="166" fontId="2" fillId="15" borderId="11" xfId="0" applyNumberFormat="1" applyFont="1" applyFill="1" applyBorder="1" applyAlignment="1" applyProtection="1">
      <alignment horizontal="right"/>
      <protection hidden="1"/>
    </xf>
    <xf numFmtId="166" fontId="2" fillId="15" borderId="11" xfId="0" applyNumberFormat="1" applyFont="1" applyFill="1" applyBorder="1" applyAlignment="1" applyProtection="1">
      <alignment horizontal="right" vertical="top"/>
      <protection hidden="1"/>
    </xf>
    <xf numFmtId="166" fontId="2" fillId="15" borderId="20" xfId="0" applyNumberFormat="1" applyFont="1" applyFill="1" applyBorder="1" applyAlignment="1" applyProtection="1">
      <alignment horizontal="right" vertical="top"/>
      <protection hidden="1"/>
    </xf>
    <xf numFmtId="166" fontId="30" fillId="15" borderId="20" xfId="0" applyNumberFormat="1" applyFont="1" applyFill="1" applyBorder="1" applyAlignment="1" applyProtection="1">
      <alignment horizontal="right" vertical="top"/>
      <protection hidden="1"/>
    </xf>
    <xf numFmtId="166" fontId="2" fillId="15" borderId="16" xfId="0" applyNumberFormat="1" applyFont="1" applyFill="1" applyBorder="1" applyAlignment="1" applyProtection="1">
      <alignment horizontal="right"/>
      <protection hidden="1"/>
    </xf>
    <xf numFmtId="166" fontId="2" fillId="15" borderId="13" xfId="0" applyNumberFormat="1" applyFont="1" applyFill="1" applyBorder="1" applyAlignment="1" applyProtection="1">
      <alignment horizontal="right"/>
      <protection hidden="1"/>
    </xf>
    <xf numFmtId="166" fontId="11" fillId="15" borderId="9" xfId="0" applyNumberFormat="1" applyFont="1" applyFill="1" applyBorder="1" applyAlignment="1" applyProtection="1">
      <alignment horizontal="right"/>
      <protection hidden="1"/>
    </xf>
    <xf numFmtId="166" fontId="2" fillId="15" borderId="20" xfId="0" applyNumberFormat="1" applyFont="1" applyFill="1" applyBorder="1" applyAlignment="1" applyProtection="1">
      <alignment horizontal="right"/>
      <protection hidden="1"/>
    </xf>
    <xf numFmtId="166" fontId="2" fillId="15" borderId="11" xfId="0" applyNumberFormat="1" applyFont="1" applyFill="1" applyBorder="1" applyAlignment="1" applyProtection="1">
      <alignment horizontal="right" vertical="center"/>
      <protection hidden="1"/>
    </xf>
    <xf numFmtId="166" fontId="2" fillId="15" borderId="20" xfId="0" applyNumberFormat="1" applyFont="1" applyFill="1" applyBorder="1" applyAlignment="1" applyProtection="1">
      <alignment horizontal="right" vertical="center"/>
      <protection hidden="1"/>
    </xf>
    <xf numFmtId="166" fontId="2" fillId="0" borderId="2" xfId="0" applyNumberFormat="1" applyFont="1" applyBorder="1" applyAlignment="1" applyProtection="1">
      <alignment horizontal="center" vertical="top"/>
      <protection hidden="1"/>
    </xf>
    <xf numFmtId="167" fontId="2" fillId="0" borderId="2" xfId="0" applyNumberFormat="1" applyFont="1" applyBorder="1" applyAlignment="1" applyProtection="1">
      <alignment horizontal="center" vertical="top"/>
      <protection hidden="1"/>
    </xf>
    <xf numFmtId="166" fontId="2" fillId="8" borderId="20" xfId="0" applyNumberFormat="1" applyFont="1" applyFill="1" applyBorder="1" applyAlignment="1" applyProtection="1">
      <alignment horizontal="center" vertical="top"/>
      <protection hidden="1"/>
    </xf>
    <xf numFmtId="166" fontId="2" fillId="8" borderId="20" xfId="0" applyNumberFormat="1" applyFont="1" applyFill="1" applyBorder="1" applyAlignment="1" applyProtection="1">
      <alignment horizontal="center"/>
      <protection hidden="1"/>
    </xf>
    <xf numFmtId="166" fontId="30" fillId="8" borderId="20" xfId="0" applyNumberFormat="1" applyFont="1" applyFill="1" applyBorder="1" applyAlignment="1" applyProtection="1">
      <alignment horizontal="right" vertical="top"/>
      <protection hidden="1"/>
    </xf>
    <xf numFmtId="166" fontId="2" fillId="0" borderId="0" xfId="0" applyNumberFormat="1" applyFont="1" applyAlignment="1" applyProtection="1">
      <alignment horizontal="left"/>
      <protection hidden="1"/>
    </xf>
    <xf numFmtId="166" fontId="2" fillId="0" borderId="0" xfId="0" applyNumberFormat="1" applyFont="1" applyAlignment="1" applyProtection="1">
      <alignment horizontal="left" vertical="center"/>
      <protection hidden="1"/>
    </xf>
    <xf numFmtId="164" fontId="13" fillId="0" borderId="4" xfId="0" applyNumberFormat="1" applyFont="1" applyBorder="1" applyAlignment="1">
      <alignment horizontal="center"/>
    </xf>
    <xf numFmtId="0" fontId="14" fillId="0" borderId="5" xfId="0" applyNumberFormat="1" applyFont="1" applyBorder="1"/>
    <xf numFmtId="0" fontId="14" fillId="0" borderId="6" xfId="0" applyNumberFormat="1" applyFont="1" applyBorder="1"/>
    <xf numFmtId="166" fontId="2" fillId="0" borderId="0" xfId="0" applyNumberFormat="1" applyFont="1" applyAlignment="1" applyProtection="1">
      <alignment horizontal="left" vertical="top"/>
      <protection hidden="1"/>
    </xf>
    <xf numFmtId="49" fontId="2" fillId="0" borderId="14" xfId="0" applyNumberFormat="1" applyFont="1" applyBorder="1" applyAlignment="1" applyProtection="1">
      <alignment horizontal="left" vertical="top" wrapText="1"/>
      <protection hidden="1"/>
    </xf>
    <xf numFmtId="49" fontId="2" fillId="0" borderId="15" xfId="0" applyNumberFormat="1" applyFont="1" applyBorder="1" applyAlignment="1" applyProtection="1">
      <alignment horizontal="left" vertical="top" wrapText="1"/>
      <protection hidden="1"/>
    </xf>
    <xf numFmtId="49" fontId="2" fillId="0" borderId="10" xfId="0" applyNumberFormat="1" applyFont="1" applyBorder="1" applyAlignment="1" applyProtection="1">
      <alignment horizontal="left" vertical="top" wrapText="1"/>
      <protection hidden="1"/>
    </xf>
    <xf numFmtId="49" fontId="2" fillId="0" borderId="2" xfId="0" applyNumberFormat="1" applyFont="1" applyBorder="1" applyAlignment="1" applyProtection="1">
      <alignment horizontal="left" vertical="top" wrapText="1"/>
      <protection hidden="1"/>
    </xf>
    <xf numFmtId="49" fontId="2" fillId="0" borderId="17" xfId="0" applyNumberFormat="1" applyFont="1" applyBorder="1" applyAlignment="1" applyProtection="1">
      <alignment horizontal="left" vertical="top" wrapText="1"/>
      <protection hidden="1"/>
    </xf>
    <xf numFmtId="49" fontId="2" fillId="0" borderId="12" xfId="0" applyNumberFormat="1" applyFont="1" applyBorder="1" applyAlignment="1" applyProtection="1">
      <alignment horizontal="left" vertical="top" wrapText="1"/>
      <protection hidden="1"/>
    </xf>
    <xf numFmtId="164" fontId="15" fillId="10" borderId="8" xfId="0" applyNumberFormat="1" applyFont="1" applyFill="1" applyBorder="1" applyAlignment="1">
      <alignment horizontal="left" vertical="center" wrapText="1"/>
    </xf>
    <xf numFmtId="166" fontId="2" fillId="0" borderId="15" xfId="0" applyNumberFormat="1" applyFont="1" applyBorder="1" applyAlignment="1" applyProtection="1">
      <alignment horizontal="left"/>
      <protection hidden="1"/>
    </xf>
    <xf numFmtId="166" fontId="2" fillId="0" borderId="0" xfId="0" applyNumberFormat="1" applyFont="1" applyAlignment="1" applyProtection="1">
      <alignment horizontal="left"/>
      <protection hidden="1"/>
    </xf>
    <xf numFmtId="166" fontId="2" fillId="0" borderId="12" xfId="0" applyNumberFormat="1" applyFont="1" applyBorder="1" applyAlignment="1" applyProtection="1">
      <alignment horizontal="left"/>
      <protection hidden="1"/>
    </xf>
    <xf numFmtId="164" fontId="2" fillId="0" borderId="15" xfId="0" applyNumberFormat="1" applyFont="1" applyBorder="1" applyAlignment="1" applyProtection="1">
      <alignment horizontal="left"/>
      <protection hidden="1"/>
    </xf>
    <xf numFmtId="166" fontId="2" fillId="0" borderId="0" xfId="0" applyNumberFormat="1" applyFont="1" applyAlignment="1" applyProtection="1">
      <alignment horizontal="left" vertical="center"/>
      <protection hidden="1"/>
    </xf>
    <xf numFmtId="164" fontId="15" fillId="14" borderId="8" xfId="0" applyNumberFormat="1" applyFont="1" applyFill="1" applyBorder="1" applyAlignment="1">
      <alignment horizontal="left" vertical="center" wrapText="1"/>
    </xf>
    <xf numFmtId="164" fontId="14" fillId="0" borderId="0" xfId="0" applyNumberFormat="1" applyFont="1"/>
    <xf numFmtId="164" fontId="32" fillId="0" borderId="4" xfId="0" applyNumberFormat="1" applyFont="1" applyBorder="1" applyAlignment="1" applyProtection="1">
      <alignment horizontal="left" vertical="center" wrapText="1"/>
      <protection hidden="1"/>
    </xf>
    <xf numFmtId="164" fontId="33" fillId="0" borderId="5" xfId="0" applyNumberFormat="1" applyFont="1" applyBorder="1" applyProtection="1">
      <protection hidden="1"/>
    </xf>
    <xf numFmtId="164" fontId="33" fillId="0" borderId="6" xfId="0" applyNumberFormat="1" applyFont="1" applyBorder="1" applyProtection="1">
      <protection hidden="1"/>
    </xf>
    <xf numFmtId="164" fontId="14" fillId="0" borderId="0" xfId="0" applyNumberFormat="1" applyFont="1" applyAlignment="1"/>
    <xf numFmtId="49" fontId="32" fillId="0" borderId="14" xfId="0" applyNumberFormat="1" applyFont="1" applyBorder="1" applyAlignment="1" applyProtection="1">
      <alignment horizontal="left" vertical="top" wrapText="1"/>
      <protection hidden="1"/>
    </xf>
    <xf numFmtId="49" fontId="32" fillId="0" borderId="15" xfId="0" applyNumberFormat="1" applyFont="1" applyBorder="1" applyAlignment="1" applyProtection="1">
      <alignment horizontal="left" vertical="top" wrapText="1"/>
      <protection hidden="1"/>
    </xf>
    <xf numFmtId="166" fontId="32" fillId="0" borderId="19" xfId="0" applyNumberFormat="1" applyFont="1" applyBorder="1" applyAlignment="1" applyProtection="1">
      <alignment horizontal="right" vertical="top" wrapText="1"/>
      <protection hidden="1"/>
    </xf>
    <xf numFmtId="49" fontId="32" fillId="0" borderId="10" xfId="0" applyNumberFormat="1" applyFont="1" applyBorder="1" applyAlignment="1" applyProtection="1">
      <alignment horizontal="left" vertical="top" wrapText="1"/>
      <protection hidden="1"/>
    </xf>
    <xf numFmtId="49" fontId="32" fillId="0" borderId="2" xfId="0" applyNumberFormat="1" applyFont="1" applyBorder="1" applyAlignment="1" applyProtection="1">
      <alignment horizontal="left" vertical="top" wrapText="1"/>
      <protection hidden="1"/>
    </xf>
    <xf numFmtId="166" fontId="32" fillId="0" borderId="20" xfId="0" applyNumberFormat="1" applyFont="1" applyBorder="1" applyAlignment="1" applyProtection="1">
      <alignment horizontal="right" vertical="top" wrapText="1"/>
      <protection hidden="1"/>
    </xf>
    <xf numFmtId="49" fontId="32" fillId="0" borderId="17" xfId="0" applyNumberFormat="1" applyFont="1" applyBorder="1" applyAlignment="1" applyProtection="1">
      <alignment horizontal="left" vertical="top" wrapText="1"/>
      <protection hidden="1"/>
    </xf>
    <xf numFmtId="49" fontId="32" fillId="0" borderId="12" xfId="0" applyNumberFormat="1" applyFont="1" applyBorder="1" applyAlignment="1" applyProtection="1">
      <alignment horizontal="left" vertical="top" wrapText="1"/>
      <protection hidden="1"/>
    </xf>
    <xf numFmtId="166" fontId="32" fillId="0" borderId="21" xfId="0" applyNumberFormat="1" applyFont="1" applyBorder="1" applyAlignment="1" applyProtection="1">
      <alignment horizontal="right" vertical="top" wrapText="1"/>
      <protection hidden="1"/>
    </xf>
    <xf numFmtId="164" fontId="32" fillId="0" borderId="0" xfId="0" applyNumberFormat="1" applyFont="1"/>
    <xf numFmtId="171" fontId="2" fillId="2" borderId="1" xfId="0" applyNumberFormat="1" applyFont="1" applyFill="1" applyBorder="1" applyAlignment="1" applyProtection="1">
      <alignment horizontal="center" vertical="center"/>
      <protection locked="0"/>
    </xf>
    <xf numFmtId="172" fontId="2" fillId="2" borderId="1" xfId="0" applyNumberFormat="1" applyFont="1" applyFill="1" applyBorder="1" applyAlignment="1" applyProtection="1">
      <alignment horizontal="center" vertical="center"/>
      <protection locked="0"/>
    </xf>
    <xf numFmtId="164" fontId="2" fillId="0" borderId="10" xfId="0" applyNumberFormat="1" applyFont="1" applyBorder="1" applyAlignment="1" applyProtection="1">
      <alignment horizontal="left" vertical="top" wrapText="1"/>
      <protection hidden="1"/>
    </xf>
    <xf numFmtId="164" fontId="32" fillId="0" borderId="10" xfId="0" applyNumberFormat="1" applyFont="1" applyBorder="1" applyAlignment="1" applyProtection="1">
      <alignment horizontal="left"/>
      <protection hidden="1"/>
    </xf>
    <xf numFmtId="170" fontId="2" fillId="17" borderId="1" xfId="0" applyNumberFormat="1" applyFont="1" applyFill="1" applyBorder="1" applyAlignment="1" applyProtection="1">
      <alignment horizontal="center" vertical="center"/>
      <protection locked="0"/>
    </xf>
    <xf numFmtId="164" fontId="1" fillId="0" borderId="0" xfId="0" applyNumberFormat="1" applyFont="1" applyAlignment="1">
      <alignment vertical="center"/>
    </xf>
    <xf numFmtId="164" fontId="2" fillId="0" borderId="10" xfId="0" applyNumberFormat="1" applyFont="1" applyBorder="1" applyAlignment="1" applyProtection="1">
      <alignment horizontal="left" vertical="center"/>
      <protection hidden="1"/>
    </xf>
    <xf numFmtId="1" fontId="2" fillId="0" borderId="0" xfId="0" applyNumberFormat="1" applyFont="1" applyAlignment="1" applyProtection="1">
      <alignment horizontal="left" vertical="center"/>
      <protection hidden="1"/>
    </xf>
    <xf numFmtId="166" fontId="2" fillId="4" borderId="11" xfId="0" applyNumberFormat="1" applyFont="1" applyFill="1" applyBorder="1" applyAlignment="1" applyProtection="1">
      <alignment horizontal="right" vertical="center"/>
      <protection hidden="1"/>
    </xf>
    <xf numFmtId="164" fontId="0" fillId="0" borderId="0" xfId="0" applyNumberFormat="1" applyFont="1" applyAlignment="1">
      <alignment vertical="center"/>
    </xf>
    <xf numFmtId="166" fontId="32" fillId="16" borderId="1" xfId="0" applyNumberFormat="1" applyFont="1" applyFill="1" applyBorder="1" applyAlignment="1" applyProtection="1">
      <alignment horizontal="center" vertical="center"/>
    </xf>
    <xf numFmtId="166" fontId="2" fillId="17" borderId="1" xfId="0" applyNumberFormat="1" applyFont="1" applyFill="1" applyBorder="1" applyAlignment="1" applyProtection="1">
      <alignment horizontal="center" vertical="center"/>
      <protection locked="0"/>
    </xf>
    <xf numFmtId="166" fontId="2" fillId="11" borderId="1" xfId="0" applyNumberFormat="1" applyFont="1" applyFill="1" applyBorder="1" applyAlignment="1" applyProtection="1">
      <alignment horizontal="center" vertical="center"/>
      <protection hidden="1"/>
    </xf>
    <xf numFmtId="166" fontId="2" fillId="13" borderId="1" xfId="0" applyNumberFormat="1" applyFont="1" applyFill="1" applyBorder="1" applyAlignment="1" applyProtection="1">
      <alignment horizontal="center" vertical="center"/>
      <protection hidden="1"/>
    </xf>
  </cellXfs>
  <cellStyles count="1">
    <cellStyle name="Standard" xfId="0" builtinId="0"/>
  </cellStyles>
  <dxfs count="0"/>
  <tableStyles count="0" defaultTableStyle="TableStyleMedium2" defaultPivotStyle="PivotStyleLight16"/>
  <colors>
    <mruColors>
      <color rgb="FFB7D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2019300</xdr:colOff>
      <xdr:row>1</xdr:row>
      <xdr:rowOff>38100</xdr:rowOff>
    </xdr:from>
    <xdr:ext cx="3343275" cy="4095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2019300</xdr:colOff>
      <xdr:row>1</xdr:row>
      <xdr:rowOff>38100</xdr:rowOff>
    </xdr:from>
    <xdr:ext cx="3324225" cy="4000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2019300</xdr:colOff>
      <xdr:row>1</xdr:row>
      <xdr:rowOff>38100</xdr:rowOff>
    </xdr:from>
    <xdr:ext cx="3343275" cy="409575"/>
    <xdr:pic>
      <xdr:nvPicPr>
        <xdr:cNvPr id="2" name="image1.jpg">
          <a:extLst>
            <a:ext uri="{FF2B5EF4-FFF2-40B4-BE49-F238E27FC236}">
              <a16:creationId xmlns:a16="http://schemas.microsoft.com/office/drawing/2014/main" id="{C60CFD0E-AC2B-41EA-A090-E761F1EAA4CC}"/>
            </a:ext>
          </a:extLst>
        </xdr:cNvPr>
        <xdr:cNvPicPr preferRelativeResize="0"/>
      </xdr:nvPicPr>
      <xdr:blipFill>
        <a:blip xmlns:r="http://schemas.openxmlformats.org/officeDocument/2006/relationships" r:embed="rId1" cstate="print"/>
        <a:stretch>
          <a:fillRect/>
        </a:stretch>
      </xdr:blipFill>
      <xdr:spPr>
        <a:xfrm>
          <a:off x="2133600" y="198120"/>
          <a:ext cx="3343275" cy="4095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2019300</xdr:colOff>
      <xdr:row>1</xdr:row>
      <xdr:rowOff>38100</xdr:rowOff>
    </xdr:from>
    <xdr:ext cx="3324225" cy="400050"/>
    <xdr:pic>
      <xdr:nvPicPr>
        <xdr:cNvPr id="2" name="image1.jpg">
          <a:extLst>
            <a:ext uri="{FF2B5EF4-FFF2-40B4-BE49-F238E27FC236}">
              <a16:creationId xmlns:a16="http://schemas.microsoft.com/office/drawing/2014/main" id="{6CD9A731-C83F-4E6C-9DBF-47D3954CB270}"/>
            </a:ext>
          </a:extLst>
        </xdr:cNvPr>
        <xdr:cNvPicPr preferRelativeResize="0"/>
      </xdr:nvPicPr>
      <xdr:blipFill>
        <a:blip xmlns:r="http://schemas.openxmlformats.org/officeDocument/2006/relationships" r:embed="rId1" cstate="print"/>
        <a:stretch>
          <a:fillRect/>
        </a:stretch>
      </xdr:blipFill>
      <xdr:spPr>
        <a:xfrm>
          <a:off x="2133600" y="198120"/>
          <a:ext cx="3324225" cy="4000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2019300</xdr:colOff>
      <xdr:row>1</xdr:row>
      <xdr:rowOff>38100</xdr:rowOff>
    </xdr:from>
    <xdr:ext cx="3324225" cy="400050"/>
    <xdr:pic>
      <xdr:nvPicPr>
        <xdr:cNvPr id="2" name="image1.jpg">
          <a:extLst>
            <a:ext uri="{FF2B5EF4-FFF2-40B4-BE49-F238E27FC236}">
              <a16:creationId xmlns:a16="http://schemas.microsoft.com/office/drawing/2014/main" id="{AB207202-9901-4418-8076-48F86FDE595A}"/>
            </a:ext>
          </a:extLst>
        </xdr:cNvPr>
        <xdr:cNvPicPr preferRelativeResize="0"/>
      </xdr:nvPicPr>
      <xdr:blipFill>
        <a:blip xmlns:r="http://schemas.openxmlformats.org/officeDocument/2006/relationships" r:embed="rId1" cstate="print"/>
        <a:stretch>
          <a:fillRect/>
        </a:stretch>
      </xdr:blipFill>
      <xdr:spPr>
        <a:xfrm>
          <a:off x="2133600" y="281940"/>
          <a:ext cx="3324225" cy="4000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53585F"/>
      </a:dk1>
      <a:lt1>
        <a:srgbClr val="FFFFFF"/>
      </a:lt1>
      <a:dk2>
        <a:srgbClr val="53585F"/>
      </a:dk2>
      <a:lt2>
        <a:srgbClr val="FFFFFF"/>
      </a:lt2>
      <a:accent1>
        <a:srgbClr val="87BEE6"/>
      </a:accent1>
      <a:accent2>
        <a:srgbClr val="82BE78"/>
      </a:accent2>
      <a:accent3>
        <a:srgbClr val="F59BAF"/>
      </a:accent3>
      <a:accent4>
        <a:srgbClr val="B48CBE"/>
      </a:accent4>
      <a:accent5>
        <a:srgbClr val="DCDEE0"/>
      </a:accent5>
      <a:accent6>
        <a:srgbClr val="FAB45A"/>
      </a:accent6>
      <a:hlink>
        <a:srgbClr val="87BEE6"/>
      </a:hlink>
      <a:folHlink>
        <a:srgbClr val="87BEE6"/>
      </a:folHlink>
    </a:clrScheme>
    <a:fontScheme name="Sheets">
      <a:majorFont>
        <a:latin typeface="circular pro book"/>
        <a:ea typeface="circular pro book"/>
        <a:cs typeface="circular pro book"/>
      </a:majorFont>
      <a:minorFont>
        <a:latin typeface="circular pro book"/>
        <a:ea typeface="circular pro book"/>
        <a:cs typeface="circular pro book"/>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AC43A"/>
    <pageSetUpPr fitToPage="1"/>
  </sheetPr>
  <dimension ref="A1:Z995"/>
  <sheetViews>
    <sheetView showGridLines="0" tabSelected="1" zoomScale="80" zoomScaleNormal="80" workbookViewId="0">
      <pane xSplit="6" ySplit="5" topLeftCell="G12" activePane="bottomRight" state="frozen"/>
      <selection pane="topRight" activeCell="G1" sqref="G1"/>
      <selection pane="bottomLeft" activeCell="A6" sqref="A6"/>
      <selection pane="bottomRight" activeCell="D15" sqref="D15"/>
    </sheetView>
  </sheetViews>
  <sheetFormatPr baseColWidth="10" defaultColWidth="14.44140625" defaultRowHeight="15" customHeight="1"/>
  <cols>
    <col min="1" max="1" width="1.6640625" customWidth="1"/>
    <col min="2" max="2" width="40.33203125" customWidth="1"/>
    <col min="3" max="3" width="30.6640625" customWidth="1"/>
    <col min="4" max="4" width="29.77734375" customWidth="1"/>
    <col min="5" max="5" width="14.33203125" customWidth="1"/>
    <col min="6" max="7" width="1.6640625" customWidth="1"/>
    <col min="8" max="17" width="10.44140625" customWidth="1"/>
    <col min="18" max="26" width="9" customWidth="1"/>
  </cols>
  <sheetData>
    <row r="1" spans="1:26" ht="16.2" customHeight="1">
      <c r="A1" s="1"/>
      <c r="B1" s="2" t="s">
        <v>67</v>
      </c>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3" t="s">
        <v>0</v>
      </c>
      <c r="F2" s="1"/>
      <c r="G2" s="1"/>
      <c r="H2" s="1"/>
      <c r="I2" s="1"/>
      <c r="J2" s="1"/>
      <c r="K2" s="1"/>
      <c r="L2" s="1"/>
      <c r="M2" s="1"/>
      <c r="N2" s="1"/>
      <c r="O2" s="1"/>
      <c r="P2" s="1"/>
      <c r="Q2" s="1"/>
      <c r="R2" s="1"/>
      <c r="S2" s="1"/>
      <c r="T2" s="1"/>
      <c r="U2" s="1"/>
      <c r="V2" s="1"/>
      <c r="W2" s="1"/>
      <c r="X2" s="1"/>
      <c r="Y2" s="1"/>
      <c r="Z2" s="1"/>
    </row>
    <row r="3" spans="1:26" ht="16.8" customHeight="1">
      <c r="A3" s="1"/>
      <c r="B3" s="1"/>
      <c r="C3" s="1"/>
      <c r="D3" s="1"/>
      <c r="E3" s="48"/>
      <c r="F3" s="1"/>
      <c r="G3" s="1"/>
      <c r="H3" s="1"/>
      <c r="I3" s="1"/>
      <c r="J3" s="1"/>
      <c r="K3" s="1"/>
      <c r="L3" s="1"/>
      <c r="M3" s="1"/>
      <c r="N3" s="1"/>
      <c r="O3" s="1"/>
      <c r="P3" s="1"/>
      <c r="Q3" s="1"/>
      <c r="R3" s="1"/>
      <c r="S3" s="1"/>
      <c r="T3" s="1"/>
      <c r="U3" s="1"/>
      <c r="V3" s="1"/>
      <c r="W3" s="1"/>
      <c r="X3" s="1"/>
      <c r="Y3" s="1"/>
      <c r="Z3" s="1"/>
    </row>
    <row r="4" spans="1:26" ht="18" customHeight="1">
      <c r="A4" s="4"/>
      <c r="B4" s="5"/>
      <c r="C4" s="6"/>
      <c r="D4" s="7"/>
      <c r="E4" s="7"/>
      <c r="F4" s="1"/>
      <c r="G4" s="1"/>
      <c r="H4" s="1"/>
      <c r="I4" s="8"/>
      <c r="J4" s="8"/>
      <c r="K4" s="8"/>
      <c r="L4" s="8"/>
      <c r="M4" s="8"/>
      <c r="N4" s="8"/>
      <c r="O4" s="8"/>
      <c r="P4" s="8"/>
      <c r="Q4" s="8"/>
      <c r="R4" s="7"/>
      <c r="S4" s="7"/>
      <c r="T4" s="7"/>
      <c r="U4" s="7"/>
      <c r="V4" s="7"/>
      <c r="W4" s="7"/>
      <c r="X4" s="7"/>
      <c r="Y4" s="7"/>
      <c r="Z4" s="7"/>
    </row>
    <row r="5" spans="1:26" ht="9" customHeight="1">
      <c r="A5" s="9"/>
      <c r="B5" s="10"/>
      <c r="C5" s="11"/>
      <c r="D5" s="12"/>
      <c r="E5" s="12"/>
      <c r="F5" s="1"/>
      <c r="G5" s="1"/>
      <c r="H5" s="13"/>
      <c r="I5" s="14"/>
      <c r="J5" s="14"/>
      <c r="K5" s="14"/>
      <c r="L5" s="14"/>
      <c r="M5" s="14"/>
      <c r="N5" s="14"/>
      <c r="O5" s="14"/>
      <c r="P5" s="14"/>
      <c r="Q5" s="14"/>
      <c r="R5" s="14"/>
      <c r="S5" s="14"/>
      <c r="T5" s="7"/>
      <c r="U5" s="7"/>
      <c r="V5" s="7"/>
      <c r="W5" s="7"/>
      <c r="X5" s="7"/>
      <c r="Y5" s="7"/>
      <c r="Z5" s="7"/>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20.25" customHeight="1">
      <c r="A7" s="1"/>
      <c r="B7" s="15" t="s">
        <v>1</v>
      </c>
      <c r="C7" s="16" t="s">
        <v>2</v>
      </c>
      <c r="D7" s="2"/>
      <c r="E7" s="3" t="s">
        <v>3</v>
      </c>
      <c r="F7" s="1"/>
      <c r="G7" s="1"/>
      <c r="H7" s="1"/>
      <c r="I7" s="1"/>
      <c r="J7" s="1"/>
      <c r="K7" s="1"/>
      <c r="L7" s="1"/>
      <c r="M7" s="1"/>
      <c r="N7" s="1"/>
      <c r="O7" s="1"/>
      <c r="P7" s="1"/>
      <c r="Q7" s="1"/>
      <c r="R7" s="1"/>
      <c r="S7" s="1"/>
      <c r="T7" s="1"/>
      <c r="U7" s="1"/>
      <c r="V7" s="1"/>
      <c r="W7" s="1"/>
      <c r="X7" s="1"/>
      <c r="Y7" s="1"/>
      <c r="Z7" s="1"/>
    </row>
    <row r="8" spans="1:26" ht="16.2" customHeight="1">
      <c r="A8" s="1"/>
      <c r="B8" s="17"/>
      <c r="C8" s="2"/>
      <c r="D8" s="2"/>
      <c r="E8" s="18" t="s">
        <v>4</v>
      </c>
      <c r="F8" s="1"/>
      <c r="G8" s="1"/>
      <c r="H8" s="1"/>
      <c r="I8" s="1"/>
      <c r="J8" s="1"/>
      <c r="K8" s="1"/>
      <c r="L8" s="1"/>
      <c r="M8" s="1"/>
      <c r="N8" s="1"/>
      <c r="O8" s="1"/>
      <c r="P8" s="1"/>
      <c r="Q8" s="1"/>
      <c r="R8" s="1"/>
      <c r="S8" s="1"/>
      <c r="T8" s="1"/>
      <c r="U8" s="1"/>
      <c r="V8" s="1"/>
      <c r="W8" s="1"/>
      <c r="X8" s="1"/>
      <c r="Y8" s="1"/>
      <c r="Z8" s="1"/>
    </row>
    <row r="9" spans="1:26" ht="16.2" customHeight="1">
      <c r="A9" s="1"/>
      <c r="B9" s="2" t="s">
        <v>5</v>
      </c>
      <c r="C9" s="45"/>
      <c r="D9" s="2"/>
      <c r="E9" s="19" t="s">
        <v>6</v>
      </c>
      <c r="F9" s="1"/>
      <c r="G9" s="1"/>
      <c r="H9" s="1"/>
      <c r="I9" s="1"/>
      <c r="J9" s="1"/>
      <c r="K9" s="1"/>
      <c r="L9" s="1"/>
      <c r="M9" s="1"/>
      <c r="N9" s="1"/>
      <c r="O9" s="1"/>
      <c r="P9" s="1"/>
      <c r="Q9" s="1"/>
      <c r="R9" s="1"/>
      <c r="S9" s="1"/>
      <c r="T9" s="1"/>
      <c r="U9" s="1"/>
      <c r="V9" s="1"/>
      <c r="W9" s="1"/>
      <c r="X9" s="1"/>
      <c r="Y9" s="1"/>
      <c r="Z9" s="1"/>
    </row>
    <row r="10" spans="1:26" ht="16.2" customHeight="1">
      <c r="A10" s="1"/>
      <c r="B10" s="2" t="s">
        <v>7</v>
      </c>
      <c r="C10" s="45"/>
      <c r="D10" s="2"/>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2"/>
      <c r="C11" s="2"/>
      <c r="D11" s="2"/>
      <c r="E11" s="1"/>
      <c r="F11" s="1"/>
      <c r="G11" s="1"/>
      <c r="H11" s="1"/>
      <c r="I11" s="1"/>
      <c r="J11" s="1"/>
      <c r="K11" s="1"/>
      <c r="L11" s="1"/>
      <c r="M11" s="1"/>
      <c r="N11" s="1"/>
      <c r="O11" s="1"/>
      <c r="P11" s="1"/>
      <c r="Q11" s="1"/>
      <c r="R11" s="1"/>
      <c r="S11" s="1"/>
      <c r="T11" s="1"/>
      <c r="U11" s="1"/>
      <c r="V11" s="1"/>
      <c r="W11" s="1"/>
      <c r="X11" s="1"/>
      <c r="Y11" s="1"/>
      <c r="Z11" s="1"/>
    </row>
    <row r="12" spans="1:26" ht="16.2" customHeight="1">
      <c r="A12" s="1"/>
      <c r="B12" s="2" t="s">
        <v>8</v>
      </c>
      <c r="C12" s="173">
        <v>50</v>
      </c>
      <c r="D12" s="2"/>
      <c r="E12" s="2"/>
      <c r="F12" s="1"/>
      <c r="G12" s="1"/>
      <c r="H12" s="1"/>
      <c r="I12" s="1"/>
      <c r="J12" s="1"/>
      <c r="K12" s="1"/>
      <c r="L12" s="1"/>
      <c r="M12" s="1"/>
      <c r="N12" s="1"/>
      <c r="O12" s="1"/>
      <c r="P12" s="1"/>
      <c r="Q12" s="1"/>
      <c r="R12" s="1"/>
      <c r="S12" s="1"/>
      <c r="T12" s="1"/>
      <c r="U12" s="1"/>
      <c r="V12" s="1"/>
      <c r="W12" s="1"/>
      <c r="X12" s="1"/>
      <c r="Y12" s="1"/>
      <c r="Z12" s="1"/>
    </row>
    <row r="13" spans="1:26" ht="12.75" customHeight="1">
      <c r="A13" s="1"/>
      <c r="B13" s="2"/>
      <c r="C13" s="20"/>
      <c r="D13" s="2"/>
      <c r="E13" s="2" t="s">
        <v>9</v>
      </c>
      <c r="F13" s="1"/>
      <c r="G13" s="1"/>
      <c r="H13" s="1"/>
      <c r="I13" s="1"/>
      <c r="J13" s="1"/>
      <c r="K13" s="1"/>
      <c r="L13" s="1"/>
      <c r="M13" s="1"/>
      <c r="N13" s="1"/>
      <c r="O13" s="1"/>
      <c r="P13" s="1"/>
      <c r="Q13" s="1"/>
      <c r="R13" s="1"/>
      <c r="S13" s="1"/>
      <c r="T13" s="1"/>
      <c r="U13" s="1"/>
      <c r="V13" s="1"/>
      <c r="W13" s="1"/>
      <c r="X13" s="1"/>
      <c r="Y13" s="1"/>
      <c r="Z13" s="1"/>
    </row>
    <row r="14" spans="1:26" ht="15.45" customHeight="1">
      <c r="A14" s="1"/>
      <c r="B14" s="2" t="s">
        <v>10</v>
      </c>
      <c r="C14" s="46">
        <v>2</v>
      </c>
      <c r="D14" s="2"/>
      <c r="E14" s="2"/>
      <c r="F14" s="1"/>
      <c r="G14" s="1"/>
      <c r="H14" s="1"/>
      <c r="I14" s="1"/>
      <c r="J14" s="1"/>
      <c r="K14" s="1"/>
      <c r="L14" s="1"/>
      <c r="M14" s="1"/>
      <c r="N14" s="1"/>
      <c r="O14" s="1"/>
      <c r="P14" s="1"/>
      <c r="Q14" s="1"/>
      <c r="R14" s="1"/>
      <c r="S14" s="1"/>
      <c r="T14" s="1"/>
      <c r="U14" s="1"/>
      <c r="V14" s="1"/>
      <c r="W14" s="1"/>
      <c r="X14" s="1"/>
      <c r="Y14" s="1"/>
      <c r="Z14" s="1"/>
    </row>
    <row r="15" spans="1:26" ht="16.2" customHeight="1">
      <c r="A15" s="1"/>
      <c r="B15" s="2" t="s">
        <v>11</v>
      </c>
      <c r="C15" s="47">
        <v>2</v>
      </c>
      <c r="D15" s="2" t="s">
        <v>9</v>
      </c>
      <c r="E15" s="2"/>
      <c r="F15" s="1"/>
      <c r="G15" s="1"/>
      <c r="H15" s="1"/>
      <c r="I15" s="1"/>
      <c r="J15" s="1"/>
      <c r="K15" s="1"/>
      <c r="L15" s="1"/>
      <c r="M15" s="1"/>
      <c r="N15" s="1"/>
      <c r="O15" s="1"/>
      <c r="P15" s="1"/>
      <c r="Q15" s="1"/>
      <c r="R15" s="1"/>
      <c r="S15" s="1"/>
      <c r="T15" s="1"/>
      <c r="U15" s="1"/>
      <c r="V15" s="1"/>
      <c r="W15" s="1"/>
      <c r="X15" s="1"/>
      <c r="Y15" s="1"/>
      <c r="Z15" s="1"/>
    </row>
    <row r="16" spans="1:26" ht="16.2" customHeight="1">
      <c r="A16" s="1"/>
      <c r="B16" s="2"/>
      <c r="C16" s="2"/>
      <c r="D16" s="2"/>
      <c r="E16" s="2"/>
      <c r="F16" s="1"/>
      <c r="G16" s="1"/>
      <c r="H16" s="1"/>
      <c r="I16" s="1"/>
      <c r="J16" s="1"/>
      <c r="K16" s="1"/>
      <c r="L16" s="1"/>
      <c r="M16" s="1"/>
      <c r="N16" s="1"/>
      <c r="O16" s="1"/>
      <c r="P16" s="1"/>
      <c r="Q16" s="1"/>
      <c r="R16" s="1"/>
      <c r="S16" s="1"/>
      <c r="T16" s="1"/>
      <c r="U16" s="1"/>
      <c r="V16" s="1"/>
      <c r="W16" s="1"/>
      <c r="X16" s="1"/>
      <c r="Y16" s="1"/>
      <c r="Z16" s="1"/>
    </row>
    <row r="17" spans="1:26" ht="33" customHeight="1" thickBot="1">
      <c r="A17" s="1"/>
      <c r="B17" s="2"/>
      <c r="C17" s="2"/>
      <c r="D17" s="2"/>
      <c r="E17" s="2"/>
      <c r="F17" s="1"/>
      <c r="G17" s="1"/>
      <c r="H17" s="1"/>
      <c r="I17" s="1"/>
      <c r="J17" s="1"/>
      <c r="K17" s="1"/>
      <c r="L17" s="1"/>
      <c r="M17" s="1"/>
      <c r="N17" s="1"/>
      <c r="O17" s="1"/>
      <c r="P17" s="1"/>
      <c r="Q17" s="1"/>
      <c r="R17" s="1"/>
      <c r="S17" s="1"/>
      <c r="T17" s="1"/>
      <c r="U17" s="1"/>
      <c r="V17" s="1"/>
      <c r="W17" s="1"/>
      <c r="X17" s="1"/>
      <c r="Y17" s="1"/>
      <c r="Z17" s="1"/>
    </row>
    <row r="18" spans="1:26" ht="27" customHeight="1">
      <c r="A18" s="1"/>
      <c r="B18" s="140" t="s">
        <v>12</v>
      </c>
      <c r="C18" s="141"/>
      <c r="D18" s="141"/>
      <c r="E18" s="142"/>
      <c r="F18" s="1"/>
      <c r="G18" s="1"/>
      <c r="H18" s="1"/>
      <c r="I18" s="1"/>
      <c r="J18" s="1"/>
      <c r="K18" s="1"/>
      <c r="L18" s="1"/>
      <c r="M18" s="1"/>
      <c r="N18" s="1"/>
      <c r="O18" s="1"/>
      <c r="P18" s="1"/>
      <c r="Q18" s="1"/>
      <c r="R18" s="1"/>
      <c r="S18" s="1"/>
      <c r="T18" s="1"/>
      <c r="U18" s="1"/>
      <c r="V18" s="1"/>
      <c r="W18" s="1"/>
      <c r="X18" s="1"/>
      <c r="Y18" s="1"/>
      <c r="Z18" s="1"/>
    </row>
    <row r="19" spans="1:26" ht="32.25" customHeight="1">
      <c r="A19" s="1"/>
      <c r="B19" s="21" t="s">
        <v>13</v>
      </c>
      <c r="C19" s="22" t="s">
        <v>14</v>
      </c>
      <c r="D19" s="22" t="s">
        <v>15</v>
      </c>
      <c r="E19" s="23" t="s">
        <v>16</v>
      </c>
      <c r="F19" s="1"/>
      <c r="G19" s="1"/>
      <c r="H19" s="1"/>
      <c r="I19" s="1"/>
      <c r="J19" s="1"/>
      <c r="K19" s="1"/>
      <c r="L19" s="1"/>
      <c r="M19" s="1"/>
      <c r="N19" s="1"/>
      <c r="O19" s="1"/>
      <c r="P19" s="1"/>
      <c r="Q19" s="1"/>
      <c r="R19" s="1"/>
      <c r="S19" s="1"/>
      <c r="T19" s="1"/>
      <c r="U19" s="1"/>
      <c r="V19" s="1"/>
      <c r="W19" s="1"/>
      <c r="X19" s="1"/>
      <c r="Y19" s="1"/>
      <c r="Z19" s="1"/>
    </row>
    <row r="20" spans="1:26" ht="21.45" customHeight="1">
      <c r="A20" s="1"/>
      <c r="B20" s="55" t="s">
        <v>17</v>
      </c>
      <c r="C20" s="56">
        <v>9.52</v>
      </c>
      <c r="D20" s="57">
        <f>$C$12</f>
        <v>50</v>
      </c>
      <c r="E20" s="90">
        <f>C20*D20</f>
        <v>476</v>
      </c>
      <c r="F20" s="1"/>
      <c r="G20" s="1"/>
      <c r="H20" s="1"/>
      <c r="I20" s="1"/>
      <c r="J20" s="1"/>
      <c r="K20" s="1"/>
      <c r="L20" s="1"/>
      <c r="M20" s="1"/>
      <c r="N20" s="1"/>
      <c r="O20" s="1"/>
      <c r="P20" s="1"/>
      <c r="Q20" s="1"/>
      <c r="R20" s="1"/>
      <c r="S20" s="1"/>
      <c r="T20" s="1"/>
      <c r="U20" s="1"/>
      <c r="V20" s="1"/>
      <c r="W20" s="1"/>
      <c r="X20" s="1"/>
      <c r="Y20" s="1"/>
      <c r="Z20" s="1"/>
    </row>
    <row r="21" spans="1:26" ht="17.25" customHeight="1">
      <c r="A21" s="1"/>
      <c r="B21" s="59" t="s">
        <v>18</v>
      </c>
      <c r="C21" s="56"/>
      <c r="D21" s="57"/>
      <c r="E21" s="90"/>
      <c r="F21" s="1"/>
      <c r="G21" s="1"/>
      <c r="H21" s="1"/>
      <c r="I21" s="1"/>
      <c r="J21" s="1"/>
      <c r="K21" s="1"/>
      <c r="L21" s="1"/>
      <c r="M21" s="1"/>
      <c r="N21" s="1"/>
      <c r="O21" s="1"/>
      <c r="P21" s="1"/>
      <c r="Q21" s="1"/>
      <c r="R21" s="1"/>
      <c r="S21" s="1"/>
      <c r="T21" s="1"/>
      <c r="U21" s="1"/>
      <c r="V21" s="1"/>
      <c r="W21" s="1"/>
      <c r="X21" s="1"/>
      <c r="Y21" s="1"/>
      <c r="Z21" s="1"/>
    </row>
    <row r="22" spans="1:26" ht="17.25" customHeight="1">
      <c r="A22" s="1"/>
      <c r="B22" s="55" t="s">
        <v>19</v>
      </c>
      <c r="C22" s="56">
        <v>9.52</v>
      </c>
      <c r="D22" s="57">
        <f>IF($C$12&lt;=15,$C$12,15)</f>
        <v>15</v>
      </c>
      <c r="E22" s="90">
        <f t="shared" ref="E22:E24" si="0">C22*D22</f>
        <v>142.79999999999998</v>
      </c>
      <c r="F22" s="1"/>
      <c r="G22" s="1"/>
      <c r="H22" s="1"/>
      <c r="I22" s="1"/>
      <c r="J22" s="1"/>
      <c r="K22" s="1"/>
      <c r="L22" s="1"/>
      <c r="M22" s="1"/>
      <c r="N22" s="1"/>
      <c r="O22" s="1"/>
      <c r="P22" s="1"/>
      <c r="Q22" s="1"/>
      <c r="R22" s="1"/>
      <c r="S22" s="1"/>
      <c r="T22" s="1"/>
      <c r="U22" s="1"/>
      <c r="V22" s="1"/>
      <c r="W22" s="1"/>
      <c r="X22" s="1"/>
      <c r="Y22" s="1"/>
      <c r="Z22" s="1"/>
    </row>
    <row r="23" spans="1:26" ht="17.25" customHeight="1">
      <c r="A23" s="1"/>
      <c r="B23" s="55" t="s">
        <v>20</v>
      </c>
      <c r="C23" s="56">
        <v>3.7</v>
      </c>
      <c r="D23" s="57">
        <f>IF(C12&lt;=15,0,IF(C12&lt;=30,C12-15,15))</f>
        <v>15</v>
      </c>
      <c r="E23" s="90">
        <f t="shared" si="0"/>
        <v>55.5</v>
      </c>
      <c r="F23" s="1"/>
      <c r="G23" s="1"/>
      <c r="H23" s="1"/>
      <c r="I23" s="1"/>
      <c r="J23" s="1"/>
      <c r="K23" s="1"/>
      <c r="L23" s="1"/>
      <c r="M23" s="1"/>
      <c r="N23" s="1"/>
      <c r="O23" s="1"/>
      <c r="P23" s="1"/>
      <c r="Q23" s="1"/>
      <c r="R23" s="1"/>
      <c r="S23" s="1"/>
      <c r="T23" s="1"/>
      <c r="U23" s="1"/>
      <c r="V23" s="1"/>
      <c r="W23" s="1"/>
      <c r="X23" s="1"/>
      <c r="Y23" s="1"/>
      <c r="Z23" s="1"/>
    </row>
    <row r="24" spans="1:26" ht="17.25" customHeight="1">
      <c r="A24" s="1"/>
      <c r="B24" s="55" t="s">
        <v>21</v>
      </c>
      <c r="C24" s="56">
        <v>2.6</v>
      </c>
      <c r="D24" s="57">
        <f>C12-D23-D22</f>
        <v>20</v>
      </c>
      <c r="E24" s="90">
        <f t="shared" si="0"/>
        <v>52</v>
      </c>
      <c r="F24" s="1"/>
      <c r="G24" s="1"/>
      <c r="H24" s="1"/>
      <c r="I24" s="1"/>
      <c r="J24" s="1"/>
      <c r="K24" s="1"/>
      <c r="L24" s="1"/>
      <c r="M24" s="1"/>
      <c r="N24" s="1"/>
      <c r="O24" s="1"/>
      <c r="P24" s="1"/>
      <c r="Q24" s="1"/>
      <c r="R24" s="1"/>
      <c r="S24" s="1"/>
      <c r="T24" s="1"/>
      <c r="U24" s="1"/>
      <c r="V24" s="1"/>
      <c r="W24" s="1"/>
      <c r="X24" s="1"/>
      <c r="Y24" s="1"/>
      <c r="Z24" s="1"/>
    </row>
    <row r="25" spans="1:26" ht="17.25" customHeight="1">
      <c r="A25" s="1"/>
      <c r="B25" s="55" t="s">
        <v>22</v>
      </c>
      <c r="C25" s="91">
        <f>C14</f>
        <v>2</v>
      </c>
      <c r="D25" s="68">
        <f>C15</f>
        <v>2</v>
      </c>
      <c r="E25" s="92">
        <f>C25*D25*2</f>
        <v>8</v>
      </c>
      <c r="F25" s="1"/>
      <c r="G25" s="1"/>
      <c r="H25" s="1"/>
      <c r="I25" s="1"/>
      <c r="J25" s="1"/>
      <c r="K25" s="1"/>
      <c r="L25" s="1"/>
      <c r="M25" s="1"/>
      <c r="N25" s="1"/>
      <c r="O25" s="1"/>
      <c r="P25" s="1"/>
      <c r="Q25" s="1"/>
      <c r="R25" s="1"/>
      <c r="S25" s="1"/>
      <c r="T25" s="1"/>
      <c r="U25" s="1"/>
      <c r="V25" s="1"/>
      <c r="W25" s="1"/>
      <c r="X25" s="1"/>
      <c r="Y25" s="1"/>
      <c r="Z25" s="1"/>
    </row>
    <row r="26" spans="1:26" ht="17.25" customHeight="1">
      <c r="A26" s="1"/>
      <c r="B26" s="62" t="s">
        <v>23</v>
      </c>
      <c r="C26" s="63"/>
      <c r="D26" s="64"/>
      <c r="E26" s="93">
        <f>SUM(E20:E25)</f>
        <v>734.3</v>
      </c>
      <c r="F26" s="1"/>
      <c r="G26" s="1"/>
      <c r="H26" s="1"/>
      <c r="I26" s="1"/>
      <c r="J26" s="1"/>
      <c r="K26" s="1"/>
      <c r="L26" s="1"/>
      <c r="M26" s="1"/>
      <c r="N26" s="1"/>
      <c r="O26" s="1"/>
      <c r="P26" s="1"/>
      <c r="Q26" s="1"/>
      <c r="R26" s="1"/>
      <c r="S26" s="1"/>
      <c r="T26" s="1"/>
      <c r="U26" s="1"/>
      <c r="V26" s="1"/>
      <c r="W26" s="1"/>
      <c r="X26" s="1"/>
      <c r="Y26" s="1"/>
      <c r="Z26" s="1"/>
    </row>
    <row r="27" spans="1:26" ht="17.25" customHeight="1">
      <c r="A27" s="1"/>
      <c r="B27" s="66" t="s">
        <v>41</v>
      </c>
      <c r="C27" s="67"/>
      <c r="D27" s="68"/>
      <c r="E27" s="92">
        <f>E26*0.19</f>
        <v>139.517</v>
      </c>
      <c r="F27" s="1"/>
      <c r="G27" s="1"/>
      <c r="H27" s="1"/>
      <c r="I27" s="1"/>
      <c r="J27" s="1"/>
      <c r="K27" s="1"/>
      <c r="L27" s="1"/>
      <c r="M27" s="1"/>
      <c r="N27" s="1"/>
      <c r="O27" s="1"/>
      <c r="P27" s="1"/>
      <c r="Q27" s="1"/>
      <c r="R27" s="1"/>
      <c r="S27" s="1"/>
      <c r="T27" s="1"/>
      <c r="U27" s="1"/>
      <c r="V27" s="1"/>
      <c r="W27" s="1"/>
      <c r="X27" s="1"/>
      <c r="Y27" s="1"/>
      <c r="Z27" s="1"/>
    </row>
    <row r="28" spans="1:26" ht="18" customHeight="1">
      <c r="A28" s="1"/>
      <c r="B28" s="70" t="s">
        <v>24</v>
      </c>
      <c r="C28" s="71"/>
      <c r="D28" s="71"/>
      <c r="E28" s="94">
        <f>SUM(E26:E27)</f>
        <v>873.81700000000001</v>
      </c>
      <c r="F28" s="1"/>
      <c r="G28" s="1"/>
      <c r="H28" s="1"/>
      <c r="I28" s="1"/>
      <c r="J28" s="1"/>
      <c r="K28" s="1"/>
      <c r="L28" s="1"/>
      <c r="M28" s="1"/>
      <c r="N28" s="1"/>
      <c r="O28" s="1"/>
      <c r="P28" s="1"/>
      <c r="Q28" s="1"/>
      <c r="R28" s="1"/>
      <c r="S28" s="1"/>
      <c r="T28" s="1"/>
      <c r="U28" s="1"/>
      <c r="V28" s="1"/>
      <c r="W28" s="1"/>
      <c r="X28" s="1"/>
      <c r="Y28" s="1"/>
      <c r="Z28" s="1"/>
    </row>
    <row r="29" spans="1:26" ht="36" customHeight="1" thickTop="1" thickBot="1">
      <c r="A29" s="1"/>
      <c r="B29" s="24"/>
      <c r="C29" s="24"/>
      <c r="D29" s="24"/>
      <c r="E29" s="24"/>
      <c r="F29" s="1"/>
      <c r="G29" s="1"/>
      <c r="H29" s="1"/>
      <c r="I29" s="1"/>
      <c r="J29" s="1"/>
      <c r="K29" s="1"/>
      <c r="L29" s="1"/>
      <c r="M29" s="1"/>
      <c r="N29" s="1"/>
      <c r="O29" s="1"/>
      <c r="P29" s="1"/>
      <c r="Q29" s="1"/>
      <c r="R29" s="1"/>
      <c r="S29" s="1"/>
      <c r="T29" s="1"/>
      <c r="U29" s="1"/>
      <c r="V29" s="1"/>
      <c r="W29" s="1"/>
      <c r="X29" s="1"/>
      <c r="Y29" s="1"/>
      <c r="Z29" s="1"/>
    </row>
    <row r="30" spans="1:26" s="161" customFormat="1" ht="22.2" customHeight="1" thickTop="1" thickBot="1">
      <c r="A30" s="157"/>
      <c r="B30" s="158" t="s">
        <v>37</v>
      </c>
      <c r="C30" s="159"/>
      <c r="D30" s="159"/>
      <c r="E30" s="160"/>
      <c r="F30" s="157"/>
      <c r="G30" s="157"/>
      <c r="H30" s="157"/>
      <c r="I30" s="157"/>
      <c r="J30" s="157"/>
      <c r="K30" s="157"/>
      <c r="L30" s="157"/>
      <c r="M30" s="157"/>
      <c r="N30" s="157"/>
      <c r="O30" s="157"/>
      <c r="P30" s="157"/>
      <c r="Q30" s="157"/>
      <c r="R30" s="157"/>
      <c r="S30" s="157"/>
      <c r="T30" s="157"/>
      <c r="U30" s="157"/>
      <c r="V30" s="157"/>
      <c r="W30" s="157"/>
      <c r="X30" s="157"/>
      <c r="Y30" s="157"/>
      <c r="Z30" s="157"/>
    </row>
    <row r="31" spans="1:26" s="161" customFormat="1" ht="59.55" customHeight="1" thickTop="1">
      <c r="A31" s="157"/>
      <c r="B31" s="162" t="s">
        <v>58</v>
      </c>
      <c r="C31" s="163"/>
      <c r="D31" s="163"/>
      <c r="E31" s="164">
        <v>3.5</v>
      </c>
      <c r="F31" s="157"/>
      <c r="G31" s="157"/>
      <c r="H31" s="157"/>
      <c r="I31" s="157"/>
      <c r="J31" s="157"/>
      <c r="K31" s="157"/>
      <c r="L31" s="157"/>
      <c r="M31" s="157"/>
      <c r="N31" s="157"/>
      <c r="O31" s="157"/>
      <c r="P31" s="157"/>
      <c r="Q31" s="157"/>
      <c r="R31" s="157"/>
      <c r="S31" s="157"/>
      <c r="T31" s="157"/>
      <c r="U31" s="157"/>
      <c r="V31" s="157"/>
      <c r="W31" s="157"/>
      <c r="X31" s="157"/>
      <c r="Y31" s="157"/>
      <c r="Z31" s="157"/>
    </row>
    <row r="32" spans="1:26" s="161" customFormat="1" ht="60" customHeight="1">
      <c r="A32" s="157"/>
      <c r="B32" s="165" t="s">
        <v>59</v>
      </c>
      <c r="C32" s="166"/>
      <c r="D32" s="166"/>
      <c r="E32" s="167">
        <v>6</v>
      </c>
      <c r="F32" s="157"/>
      <c r="G32" s="157"/>
      <c r="H32" s="157"/>
      <c r="I32" s="157"/>
      <c r="J32" s="157"/>
      <c r="K32" s="157"/>
      <c r="L32" s="157"/>
      <c r="M32" s="157"/>
      <c r="N32" s="157"/>
      <c r="O32" s="157"/>
      <c r="P32" s="157"/>
      <c r="Q32" s="157"/>
      <c r="R32" s="157"/>
      <c r="S32" s="157"/>
      <c r="T32" s="157"/>
      <c r="U32" s="157"/>
      <c r="V32" s="157"/>
      <c r="W32" s="157"/>
      <c r="X32" s="157"/>
      <c r="Y32" s="157"/>
      <c r="Z32" s="157"/>
    </row>
    <row r="33" spans="1:26" s="161" customFormat="1" ht="97.8" customHeight="1">
      <c r="A33" s="157"/>
      <c r="B33" s="165" t="s">
        <v>60</v>
      </c>
      <c r="C33" s="166"/>
      <c r="D33" s="166"/>
      <c r="E33" s="167">
        <v>8</v>
      </c>
      <c r="F33" s="157"/>
      <c r="G33" s="157"/>
      <c r="H33" s="157"/>
      <c r="I33" s="157"/>
      <c r="J33" s="157"/>
      <c r="K33" s="157"/>
      <c r="L33" s="157"/>
      <c r="M33" s="157"/>
      <c r="N33" s="157"/>
      <c r="O33" s="157"/>
      <c r="P33" s="157"/>
      <c r="Q33" s="157"/>
      <c r="R33" s="157"/>
      <c r="S33" s="157"/>
      <c r="T33" s="157"/>
      <c r="U33" s="157"/>
      <c r="V33" s="157"/>
      <c r="W33" s="157"/>
      <c r="X33" s="157"/>
      <c r="Y33" s="157"/>
      <c r="Z33" s="157"/>
    </row>
    <row r="34" spans="1:26" s="161" customFormat="1" ht="49.2" customHeight="1" thickBot="1">
      <c r="A34" s="157"/>
      <c r="B34" s="168" t="s">
        <v>63</v>
      </c>
      <c r="C34" s="169"/>
      <c r="D34" s="169"/>
      <c r="E34" s="170"/>
      <c r="F34" s="157"/>
      <c r="G34" s="157"/>
      <c r="H34" s="157"/>
      <c r="I34" s="157"/>
      <c r="J34" s="157"/>
      <c r="K34" s="157"/>
      <c r="L34" s="157"/>
      <c r="M34" s="157"/>
      <c r="N34" s="157"/>
      <c r="O34" s="157"/>
      <c r="P34" s="157"/>
      <c r="Q34" s="157"/>
      <c r="R34" s="157"/>
      <c r="S34" s="157"/>
      <c r="T34" s="157"/>
      <c r="U34" s="157"/>
      <c r="V34" s="157"/>
      <c r="W34" s="157"/>
      <c r="X34" s="157"/>
      <c r="Y34" s="157"/>
      <c r="Z34" s="157"/>
    </row>
    <row r="35" spans="1:26" ht="12.75" customHeight="1" thickTop="1">
      <c r="A35" s="1"/>
      <c r="C35" s="27"/>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3" t="s">
        <v>25</v>
      </c>
      <c r="C37" s="1"/>
      <c r="D37" s="1"/>
      <c r="E37" s="1"/>
      <c r="F37" s="1"/>
      <c r="G37" s="1"/>
      <c r="H37" s="1"/>
      <c r="I37" s="1"/>
      <c r="J37" s="1"/>
      <c r="K37" s="1"/>
      <c r="L37" s="1"/>
      <c r="M37" s="1"/>
      <c r="N37" s="1"/>
      <c r="O37" s="1"/>
      <c r="P37" s="1"/>
      <c r="Q37" s="1"/>
      <c r="R37" s="1"/>
      <c r="S37" s="1"/>
      <c r="T37" s="1"/>
      <c r="U37" s="1"/>
      <c r="V37" s="1"/>
      <c r="W37" s="1"/>
      <c r="X37" s="1"/>
      <c r="Y37" s="1"/>
      <c r="Z37" s="1"/>
    </row>
    <row r="38" spans="1:26" ht="16.2" customHeight="1">
      <c r="A38" s="1"/>
      <c r="B38" s="2" t="s">
        <v>26</v>
      </c>
      <c r="C38" s="1"/>
      <c r="D38" s="1"/>
      <c r="E38" s="1"/>
      <c r="F38" s="1"/>
      <c r="G38" s="1"/>
      <c r="H38" s="1"/>
      <c r="I38" s="1"/>
      <c r="J38" s="1"/>
      <c r="K38" s="1"/>
      <c r="L38" s="1"/>
      <c r="M38" s="1"/>
      <c r="N38" s="1"/>
      <c r="O38" s="1"/>
      <c r="P38" s="1"/>
      <c r="Q38" s="1"/>
      <c r="R38" s="1"/>
      <c r="S38" s="1"/>
      <c r="T38" s="1"/>
      <c r="U38" s="1"/>
      <c r="V38" s="1"/>
      <c r="W38" s="1"/>
      <c r="X38" s="1"/>
      <c r="Y38" s="1"/>
      <c r="Z38" s="1"/>
    </row>
    <row r="39" spans="1:26" ht="17.399999999999999" customHeight="1">
      <c r="A39" s="1"/>
      <c r="B39" s="2" t="s">
        <v>27</v>
      </c>
      <c r="C39" s="1"/>
      <c r="D39" s="1"/>
      <c r="E39" s="1"/>
      <c r="F39" s="1"/>
      <c r="G39" s="1"/>
      <c r="H39" s="1"/>
      <c r="I39" s="1"/>
      <c r="J39" s="1"/>
      <c r="K39" s="1"/>
      <c r="L39" s="1"/>
      <c r="M39" s="1"/>
      <c r="N39" s="1"/>
      <c r="O39" s="1"/>
      <c r="P39" s="1"/>
      <c r="Q39" s="1"/>
      <c r="R39" s="1"/>
      <c r="S39" s="1"/>
      <c r="T39" s="1"/>
      <c r="U39" s="1"/>
      <c r="V39" s="1"/>
      <c r="W39" s="1"/>
      <c r="X39" s="1"/>
      <c r="Y39" s="1"/>
      <c r="Z39" s="1"/>
    </row>
    <row r="40" spans="1:26" ht="16.2" customHeight="1">
      <c r="A40" s="1"/>
      <c r="B40" s="2" t="s">
        <v>28</v>
      </c>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3" t="s">
        <v>29</v>
      </c>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2" t="s">
        <v>30</v>
      </c>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2" t="s">
        <v>31</v>
      </c>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sheetProtection algorithmName="SHA-512" hashValue="kmyCL1/KTzEAPAd/9w4ITCCkWKg4uX4wXFdeMMeG9l45tFrtR5A+de5RWya1JTTMdwREfJ/LOU7nnB6d146mDw==" saltValue="V+DVP2AzKyCLBwPSJ/650A==" spinCount="100000" sheet="1" objects="1" scenarios="1"/>
  <mergeCells count="5">
    <mergeCell ref="B18:E18"/>
    <mergeCell ref="B31:D31"/>
    <mergeCell ref="B32:D32"/>
    <mergeCell ref="B33:D33"/>
    <mergeCell ref="B34:D3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68E2F"/>
    <pageSetUpPr fitToPage="1"/>
  </sheetPr>
  <dimension ref="A1:Z997"/>
  <sheetViews>
    <sheetView showGridLines="0" zoomScale="80" zoomScaleNormal="80" workbookViewId="0">
      <pane xSplit="6" ySplit="5" topLeftCell="G6" activePane="bottomRight" state="frozen"/>
      <selection pane="topRight" activeCell="G1" sqref="G1"/>
      <selection pane="bottomLeft" activeCell="A6" sqref="A6"/>
      <selection pane="bottomRight" activeCell="C17" sqref="C17"/>
    </sheetView>
  </sheetViews>
  <sheetFormatPr baseColWidth="10" defaultColWidth="14.44140625" defaultRowHeight="15" customHeight="1"/>
  <cols>
    <col min="1" max="1" width="1.6640625" customWidth="1"/>
    <col min="2" max="2" width="38.6640625" customWidth="1"/>
    <col min="3" max="3" width="32.33203125" customWidth="1"/>
    <col min="4" max="4" width="31.33203125" customWidth="1"/>
    <col min="5" max="5" width="14.33203125" customWidth="1"/>
    <col min="6" max="7" width="1.6640625" customWidth="1"/>
    <col min="8" max="17" width="10.44140625" customWidth="1"/>
    <col min="18" max="26" width="9" customWidth="1"/>
  </cols>
  <sheetData>
    <row r="1" spans="1:26" ht="16.8" customHeight="1">
      <c r="A1" s="1"/>
      <c r="B1" s="2" t="s">
        <v>67</v>
      </c>
      <c r="C1" s="1"/>
      <c r="D1" s="1"/>
      <c r="E1" s="1"/>
      <c r="F1" s="1"/>
      <c r="G1" s="1"/>
      <c r="H1" s="1"/>
      <c r="I1" s="1"/>
      <c r="J1" s="1"/>
      <c r="K1" s="1"/>
      <c r="L1" s="1"/>
      <c r="M1" s="1"/>
      <c r="N1" s="1"/>
      <c r="O1" s="1"/>
      <c r="P1" s="1"/>
      <c r="Q1" s="1"/>
      <c r="R1" s="1"/>
      <c r="S1" s="1"/>
      <c r="T1" s="1"/>
      <c r="U1" s="1"/>
      <c r="V1" s="1"/>
      <c r="W1" s="1"/>
      <c r="X1" s="1"/>
      <c r="Y1" s="1"/>
      <c r="Z1" s="1"/>
    </row>
    <row r="2" spans="1:26" ht="17.25" customHeight="1">
      <c r="A2" s="1"/>
      <c r="B2" s="1"/>
      <c r="C2" s="1"/>
      <c r="D2" s="27"/>
      <c r="E2" s="28" t="s">
        <v>0</v>
      </c>
      <c r="F2" s="1"/>
      <c r="G2" s="1"/>
      <c r="H2" s="1"/>
      <c r="I2" s="1"/>
      <c r="J2" s="1"/>
      <c r="K2" s="1"/>
      <c r="L2" s="1"/>
      <c r="M2" s="1"/>
      <c r="N2" s="1"/>
      <c r="O2" s="1"/>
      <c r="P2" s="1"/>
      <c r="Q2" s="1"/>
      <c r="R2" s="1"/>
      <c r="S2" s="1"/>
      <c r="T2" s="1"/>
      <c r="U2" s="1"/>
      <c r="V2" s="1"/>
      <c r="W2" s="1"/>
      <c r="X2" s="1"/>
      <c r="Y2" s="1"/>
      <c r="Z2" s="1"/>
    </row>
    <row r="3" spans="1:26" ht="16.8" customHeight="1">
      <c r="A3" s="1"/>
      <c r="B3" s="1"/>
      <c r="C3" s="29"/>
      <c r="D3" s="27"/>
      <c r="E3" s="50"/>
      <c r="F3" s="1"/>
      <c r="G3" s="1"/>
      <c r="H3" s="1"/>
      <c r="I3" s="1"/>
      <c r="J3" s="1"/>
      <c r="K3" s="1"/>
      <c r="L3" s="1"/>
      <c r="M3" s="1"/>
      <c r="N3" s="1"/>
      <c r="O3" s="1"/>
      <c r="P3" s="1"/>
      <c r="Q3" s="1"/>
      <c r="R3" s="1"/>
      <c r="S3" s="1"/>
      <c r="T3" s="1"/>
      <c r="U3" s="1"/>
      <c r="V3" s="1"/>
      <c r="W3" s="1"/>
      <c r="X3" s="1"/>
      <c r="Y3" s="1"/>
      <c r="Z3" s="1"/>
    </row>
    <row r="4" spans="1:26" ht="16.5" customHeight="1">
      <c r="A4" s="30"/>
      <c r="B4" s="31"/>
      <c r="C4" s="32"/>
      <c r="D4" s="33"/>
      <c r="E4" s="7"/>
      <c r="F4" s="1"/>
      <c r="G4" s="1"/>
      <c r="H4" s="1"/>
      <c r="I4" s="8"/>
      <c r="J4" s="8"/>
      <c r="K4" s="8"/>
      <c r="L4" s="8"/>
      <c r="M4" s="8"/>
      <c r="N4" s="8"/>
      <c r="O4" s="8"/>
      <c r="P4" s="8"/>
      <c r="Q4" s="8"/>
      <c r="R4" s="7"/>
      <c r="S4" s="7"/>
      <c r="T4" s="7"/>
      <c r="U4" s="7"/>
      <c r="V4" s="7"/>
      <c r="W4" s="7"/>
      <c r="X4" s="7"/>
      <c r="Y4" s="7"/>
      <c r="Z4" s="7"/>
    </row>
    <row r="5" spans="1:26" ht="9" customHeight="1">
      <c r="A5" s="9"/>
      <c r="B5" s="10"/>
      <c r="C5" s="11"/>
      <c r="D5" s="12"/>
      <c r="E5" s="12"/>
      <c r="F5" s="1"/>
      <c r="G5" s="1"/>
      <c r="H5" s="13"/>
      <c r="I5" s="14"/>
      <c r="J5" s="14"/>
      <c r="K5" s="14"/>
      <c r="L5" s="14"/>
      <c r="M5" s="14"/>
      <c r="N5" s="14"/>
      <c r="O5" s="14"/>
      <c r="P5" s="14"/>
      <c r="Q5" s="14"/>
      <c r="R5" s="14"/>
      <c r="S5" s="14"/>
      <c r="T5" s="7"/>
      <c r="U5" s="7"/>
      <c r="V5" s="7"/>
      <c r="W5" s="7"/>
      <c r="X5" s="7"/>
      <c r="Y5" s="7"/>
      <c r="Z5" s="7"/>
    </row>
    <row r="6" spans="1:26" ht="12.75" customHeight="1">
      <c r="A6" s="1"/>
      <c r="B6" s="34"/>
      <c r="C6" s="1"/>
      <c r="D6" s="1"/>
      <c r="E6" s="1"/>
      <c r="F6" s="1"/>
      <c r="G6" s="1"/>
      <c r="H6" s="1"/>
      <c r="I6" s="1"/>
      <c r="J6" s="1"/>
      <c r="K6" s="1"/>
      <c r="L6" s="1"/>
      <c r="M6" s="1"/>
      <c r="N6" s="1"/>
      <c r="O6" s="1"/>
      <c r="P6" s="1"/>
      <c r="Q6" s="1"/>
      <c r="R6" s="1"/>
      <c r="S6" s="1"/>
      <c r="T6" s="1"/>
      <c r="U6" s="1"/>
      <c r="V6" s="1"/>
      <c r="W6" s="1"/>
      <c r="X6" s="1"/>
      <c r="Y6" s="1"/>
      <c r="Z6" s="1"/>
    </row>
    <row r="7" spans="1:26" ht="23.55" customHeight="1">
      <c r="A7" s="1"/>
      <c r="B7" s="15" t="s">
        <v>1</v>
      </c>
      <c r="C7" s="35" t="s">
        <v>32</v>
      </c>
      <c r="D7" s="36"/>
      <c r="E7" s="3" t="s">
        <v>3</v>
      </c>
      <c r="F7" s="1"/>
      <c r="G7" s="1"/>
      <c r="H7" s="1"/>
      <c r="I7" s="1"/>
      <c r="J7" s="1"/>
      <c r="K7" s="1"/>
      <c r="L7" s="1"/>
      <c r="M7" s="1"/>
      <c r="N7" s="1"/>
      <c r="O7" s="1"/>
      <c r="P7" s="1"/>
      <c r="Q7" s="1"/>
      <c r="R7" s="1"/>
      <c r="S7" s="1"/>
      <c r="T7" s="1"/>
      <c r="U7" s="1"/>
      <c r="V7" s="1"/>
      <c r="W7" s="1"/>
      <c r="X7" s="1"/>
      <c r="Y7" s="1"/>
      <c r="Z7" s="1"/>
    </row>
    <row r="8" spans="1:26" ht="16.8" customHeight="1">
      <c r="A8" s="1"/>
      <c r="B8" s="37"/>
      <c r="C8" s="36"/>
      <c r="D8" s="36"/>
      <c r="E8" s="18" t="s">
        <v>4</v>
      </c>
      <c r="F8" s="1"/>
      <c r="G8" s="1"/>
      <c r="H8" s="1"/>
      <c r="I8" s="1"/>
      <c r="J8" s="1"/>
      <c r="K8" s="1"/>
      <c r="L8" s="1"/>
      <c r="M8" s="1"/>
      <c r="N8" s="1"/>
      <c r="O8" s="1"/>
      <c r="P8" s="1"/>
      <c r="Q8" s="1"/>
      <c r="R8" s="1"/>
      <c r="S8" s="1"/>
      <c r="T8" s="1"/>
      <c r="U8" s="1"/>
      <c r="V8" s="1"/>
      <c r="W8" s="1"/>
      <c r="X8" s="1"/>
      <c r="Y8" s="1"/>
      <c r="Z8" s="1"/>
    </row>
    <row r="9" spans="1:26" ht="16.8" customHeight="1">
      <c r="A9" s="1"/>
      <c r="B9" s="36" t="s">
        <v>5</v>
      </c>
      <c r="C9" s="45"/>
      <c r="D9" s="36"/>
      <c r="E9" s="19" t="s">
        <v>6</v>
      </c>
      <c r="F9" s="1"/>
      <c r="G9" s="1"/>
      <c r="H9" s="1"/>
      <c r="I9" s="1"/>
      <c r="J9" s="1"/>
      <c r="K9" s="1"/>
      <c r="L9" s="1"/>
      <c r="M9" s="1"/>
      <c r="N9" s="1"/>
      <c r="O9" s="1"/>
      <c r="P9" s="1"/>
      <c r="Q9" s="1"/>
      <c r="R9" s="1"/>
      <c r="S9" s="1"/>
      <c r="T9" s="1"/>
      <c r="U9" s="1"/>
      <c r="V9" s="1"/>
      <c r="W9" s="1"/>
      <c r="X9" s="1"/>
      <c r="Y9" s="1"/>
      <c r="Z9" s="1"/>
    </row>
    <row r="10" spans="1:26" ht="16.8" customHeight="1">
      <c r="A10" s="1"/>
      <c r="B10" s="36" t="s">
        <v>7</v>
      </c>
      <c r="C10" s="49"/>
      <c r="D10" s="36"/>
      <c r="E10" s="1"/>
      <c r="F10" s="1"/>
      <c r="G10" s="1"/>
      <c r="H10" s="1"/>
      <c r="I10" s="1"/>
      <c r="J10" s="1"/>
      <c r="K10" s="1"/>
      <c r="L10" s="1"/>
      <c r="M10" s="1"/>
      <c r="N10" s="1"/>
      <c r="O10" s="1"/>
      <c r="P10" s="1"/>
      <c r="Q10" s="1"/>
      <c r="R10" s="1"/>
      <c r="S10" s="1"/>
      <c r="T10" s="1"/>
      <c r="U10" s="1"/>
      <c r="V10" s="1"/>
      <c r="W10" s="1"/>
      <c r="X10" s="1"/>
      <c r="Y10" s="1"/>
      <c r="Z10" s="1"/>
    </row>
    <row r="11" spans="1:26" ht="16.8" customHeight="1">
      <c r="A11" s="1"/>
      <c r="B11" s="38"/>
      <c r="C11" s="36"/>
      <c r="D11" s="36"/>
      <c r="E11" s="1"/>
      <c r="F11" s="1"/>
      <c r="G11" s="1"/>
      <c r="H11" s="1"/>
      <c r="I11" s="1"/>
      <c r="J11" s="1"/>
      <c r="K11" s="1"/>
      <c r="L11" s="1"/>
      <c r="M11" s="1"/>
      <c r="N11" s="1"/>
      <c r="O11" s="1"/>
      <c r="P11" s="1"/>
      <c r="Q11" s="1"/>
      <c r="R11" s="1"/>
      <c r="S11" s="1"/>
      <c r="T11" s="1"/>
      <c r="U11" s="1"/>
      <c r="V11" s="1"/>
      <c r="W11" s="1"/>
      <c r="X11" s="1"/>
      <c r="Y11" s="1"/>
      <c r="Z11" s="1"/>
    </row>
    <row r="12" spans="1:26" ht="16.8" customHeight="1">
      <c r="A12" s="1"/>
      <c r="B12" s="36" t="s">
        <v>8</v>
      </c>
      <c r="C12" s="173">
        <v>66</v>
      </c>
      <c r="D12" s="36"/>
      <c r="E12" s="39"/>
      <c r="F12" s="1"/>
      <c r="G12" s="1"/>
      <c r="H12" s="1"/>
      <c r="I12" s="1"/>
      <c r="J12" s="1"/>
      <c r="K12" s="1"/>
      <c r="L12" s="1"/>
      <c r="M12" s="1"/>
      <c r="N12" s="1"/>
      <c r="O12" s="1"/>
      <c r="P12" s="1"/>
      <c r="Q12" s="1"/>
      <c r="R12" s="1"/>
      <c r="S12" s="1"/>
      <c r="T12" s="1"/>
      <c r="U12" s="1"/>
      <c r="V12" s="1"/>
      <c r="W12" s="1"/>
      <c r="X12" s="1"/>
      <c r="Y12" s="1"/>
      <c r="Z12" s="1"/>
    </row>
    <row r="13" spans="1:26" ht="16.8" customHeight="1">
      <c r="A13" s="1"/>
      <c r="B13" s="36"/>
      <c r="C13" s="40"/>
      <c r="D13" s="36"/>
      <c r="E13" s="39"/>
      <c r="F13" s="1"/>
      <c r="G13" s="1"/>
      <c r="H13" s="1"/>
      <c r="I13" s="1"/>
      <c r="J13" s="1"/>
      <c r="K13" s="1"/>
      <c r="L13" s="1"/>
      <c r="M13" s="1"/>
      <c r="N13" s="1"/>
      <c r="O13" s="1"/>
      <c r="P13" s="1"/>
      <c r="Q13" s="1"/>
      <c r="R13" s="1"/>
      <c r="S13" s="1"/>
      <c r="T13" s="1"/>
      <c r="U13" s="1"/>
      <c r="V13" s="1"/>
      <c r="W13" s="1"/>
      <c r="X13" s="1"/>
      <c r="Y13" s="1"/>
      <c r="Z13" s="1"/>
    </row>
    <row r="14" spans="1:26" ht="16.8" customHeight="1">
      <c r="A14" s="1"/>
      <c r="B14" s="2" t="s">
        <v>10</v>
      </c>
      <c r="C14" s="46">
        <v>2</v>
      </c>
      <c r="D14" s="36"/>
      <c r="E14" s="39"/>
      <c r="F14" s="1"/>
      <c r="G14" s="1"/>
      <c r="H14" s="1"/>
      <c r="I14" s="1"/>
      <c r="J14" s="1"/>
      <c r="K14" s="1"/>
      <c r="L14" s="1"/>
      <c r="M14" s="1"/>
      <c r="N14" s="1"/>
      <c r="O14" s="1"/>
      <c r="P14" s="1"/>
      <c r="Q14" s="1"/>
      <c r="R14" s="1"/>
      <c r="S14" s="1"/>
      <c r="T14" s="1"/>
      <c r="U14" s="1"/>
      <c r="V14" s="1"/>
      <c r="W14" s="1"/>
      <c r="X14" s="1"/>
      <c r="Y14" s="1"/>
      <c r="Z14" s="1"/>
    </row>
    <row r="15" spans="1:26" ht="16.8" customHeight="1">
      <c r="A15" s="1"/>
      <c r="B15" s="2" t="s">
        <v>11</v>
      </c>
      <c r="C15" s="47">
        <v>2</v>
      </c>
      <c r="D15" s="36"/>
      <c r="E15" s="39"/>
      <c r="F15" s="1"/>
      <c r="G15" s="1"/>
      <c r="H15" s="1"/>
      <c r="I15" s="1"/>
      <c r="J15" s="1"/>
      <c r="K15" s="1"/>
      <c r="L15" s="1"/>
      <c r="M15" s="1"/>
      <c r="N15" s="1"/>
      <c r="O15" s="1"/>
      <c r="P15" s="1"/>
      <c r="Q15" s="1"/>
      <c r="R15" s="1"/>
      <c r="S15" s="1"/>
      <c r="T15" s="1"/>
      <c r="U15" s="1"/>
      <c r="V15" s="1"/>
      <c r="W15" s="1"/>
      <c r="X15" s="1"/>
      <c r="Y15" s="1"/>
      <c r="Z15" s="1"/>
    </row>
    <row r="16" spans="1:26" ht="16.8" customHeight="1">
      <c r="A16" s="1"/>
      <c r="B16" s="2"/>
      <c r="C16" s="36"/>
      <c r="D16" s="36"/>
      <c r="E16" s="39"/>
      <c r="F16" s="1"/>
      <c r="G16" s="1"/>
      <c r="H16" s="1"/>
      <c r="I16" s="1"/>
      <c r="J16" s="1"/>
      <c r="K16" s="1"/>
      <c r="L16" s="1"/>
      <c r="M16" s="1"/>
      <c r="N16" s="1"/>
      <c r="O16" s="1"/>
      <c r="P16" s="1"/>
      <c r="Q16" s="1"/>
      <c r="R16" s="1"/>
      <c r="S16" s="1"/>
      <c r="T16" s="1"/>
      <c r="U16" s="1"/>
      <c r="V16" s="1"/>
      <c r="W16" s="1"/>
      <c r="X16" s="1"/>
      <c r="Y16" s="1"/>
      <c r="Z16" s="1"/>
    </row>
    <row r="17" spans="1:26" ht="17.399999999999999" customHeight="1">
      <c r="A17" s="1"/>
      <c r="B17" s="2" t="s">
        <v>33</v>
      </c>
      <c r="C17" s="182">
        <v>6</v>
      </c>
      <c r="D17" s="36"/>
      <c r="E17" s="39"/>
      <c r="F17" s="1"/>
      <c r="G17" s="1"/>
      <c r="H17" s="1"/>
      <c r="I17" s="1"/>
      <c r="J17" s="1"/>
      <c r="K17" s="1"/>
      <c r="L17" s="1"/>
      <c r="M17" s="1"/>
      <c r="N17" s="1"/>
      <c r="O17" s="1"/>
      <c r="P17" s="1"/>
      <c r="Q17" s="1"/>
      <c r="R17" s="1"/>
      <c r="S17" s="1"/>
      <c r="T17" s="1"/>
      <c r="U17" s="1"/>
      <c r="V17" s="1"/>
      <c r="W17" s="1"/>
      <c r="X17" s="1"/>
      <c r="Y17" s="1"/>
      <c r="Z17" s="1"/>
    </row>
    <row r="18" spans="1:26" ht="42.6" customHeight="1" thickBot="1">
      <c r="A18" s="1"/>
      <c r="B18" s="39"/>
      <c r="C18" s="39"/>
      <c r="D18" s="39"/>
      <c r="E18" s="39"/>
      <c r="F18" s="1"/>
      <c r="G18" s="1"/>
      <c r="H18" s="1"/>
      <c r="I18" s="1"/>
      <c r="J18" s="1"/>
      <c r="K18" s="1"/>
      <c r="L18" s="1"/>
      <c r="M18" s="1"/>
      <c r="N18" s="1"/>
      <c r="O18" s="1"/>
      <c r="P18" s="1"/>
      <c r="Q18" s="1"/>
      <c r="R18" s="1"/>
      <c r="S18" s="1"/>
      <c r="T18" s="1"/>
      <c r="U18" s="1"/>
      <c r="V18" s="1"/>
      <c r="W18" s="1"/>
      <c r="X18" s="1"/>
      <c r="Y18" s="1"/>
      <c r="Z18" s="1"/>
    </row>
    <row r="19" spans="1:26" ht="27" customHeight="1">
      <c r="A19" s="1"/>
      <c r="B19" s="140" t="s">
        <v>12</v>
      </c>
      <c r="C19" s="141"/>
      <c r="D19" s="141"/>
      <c r="E19" s="142"/>
      <c r="F19" s="1"/>
      <c r="G19" s="1"/>
      <c r="H19" s="1"/>
      <c r="I19" s="1"/>
      <c r="J19" s="1"/>
      <c r="K19" s="1"/>
      <c r="L19" s="1"/>
      <c r="M19" s="1"/>
      <c r="N19" s="1"/>
      <c r="O19" s="1"/>
      <c r="P19" s="1"/>
      <c r="Q19" s="1"/>
      <c r="R19" s="1"/>
      <c r="S19" s="1"/>
      <c r="T19" s="1"/>
      <c r="U19" s="1"/>
      <c r="V19" s="1"/>
      <c r="W19" s="1"/>
      <c r="X19" s="1"/>
      <c r="Y19" s="1"/>
      <c r="Z19" s="1"/>
    </row>
    <row r="20" spans="1:26" ht="35.549999999999997" customHeight="1" thickTop="1" thickBot="1">
      <c r="A20" s="1"/>
      <c r="B20" s="41" t="s">
        <v>13</v>
      </c>
      <c r="C20" s="42" t="s">
        <v>14</v>
      </c>
      <c r="D20" s="42" t="s">
        <v>15</v>
      </c>
      <c r="E20" s="43" t="s">
        <v>16</v>
      </c>
      <c r="F20" s="1"/>
      <c r="G20" s="1"/>
      <c r="H20" s="1"/>
      <c r="I20" s="1"/>
      <c r="J20" s="1"/>
      <c r="K20" s="1"/>
      <c r="L20" s="1"/>
      <c r="M20" s="1"/>
      <c r="N20" s="1"/>
      <c r="O20" s="1"/>
      <c r="P20" s="1"/>
      <c r="Q20" s="1"/>
      <c r="R20" s="1"/>
      <c r="S20" s="1"/>
      <c r="T20" s="1"/>
      <c r="U20" s="1"/>
      <c r="V20" s="1"/>
      <c r="W20" s="1"/>
      <c r="X20" s="1"/>
      <c r="Y20" s="1"/>
      <c r="Z20" s="1"/>
    </row>
    <row r="21" spans="1:26" s="181" customFormat="1" ht="27.6" customHeight="1" thickTop="1">
      <c r="A21" s="177"/>
      <c r="B21" s="178" t="s">
        <v>17</v>
      </c>
      <c r="C21" s="139">
        <v>9.52</v>
      </c>
      <c r="D21" s="179">
        <f>C12</f>
        <v>66</v>
      </c>
      <c r="E21" s="180">
        <f>C21*D21</f>
        <v>628.31999999999994</v>
      </c>
      <c r="F21" s="177"/>
      <c r="G21" s="177"/>
      <c r="H21" s="177"/>
      <c r="I21" s="177"/>
      <c r="J21" s="177"/>
      <c r="K21" s="177"/>
      <c r="L21" s="177"/>
      <c r="M21" s="177"/>
      <c r="N21" s="177"/>
      <c r="O21" s="177"/>
      <c r="P21" s="177"/>
      <c r="Q21" s="177"/>
      <c r="R21" s="177"/>
      <c r="S21" s="177"/>
      <c r="T21" s="177"/>
      <c r="U21" s="177"/>
      <c r="V21" s="177"/>
      <c r="W21" s="177"/>
      <c r="X21" s="177"/>
      <c r="Y21" s="177"/>
      <c r="Z21" s="177"/>
    </row>
    <row r="22" spans="1:26" ht="18" customHeight="1">
      <c r="A22" s="1"/>
      <c r="B22" s="59" t="s">
        <v>18</v>
      </c>
      <c r="C22" s="73"/>
      <c r="D22" s="74"/>
      <c r="E22" s="75"/>
      <c r="F22" s="1"/>
      <c r="G22" s="1"/>
      <c r="H22" s="1"/>
      <c r="I22" s="1"/>
      <c r="J22" s="1"/>
      <c r="K22" s="1"/>
      <c r="L22" s="1"/>
      <c r="M22" s="1"/>
      <c r="N22" s="1"/>
      <c r="O22" s="1"/>
      <c r="P22" s="1"/>
      <c r="Q22" s="1"/>
      <c r="R22" s="1"/>
      <c r="S22" s="1"/>
      <c r="T22" s="1"/>
      <c r="U22" s="1"/>
      <c r="V22" s="1"/>
      <c r="W22" s="1"/>
      <c r="X22" s="1"/>
      <c r="Y22" s="1"/>
      <c r="Z22" s="1"/>
    </row>
    <row r="23" spans="1:26" ht="18" customHeight="1">
      <c r="A23" s="1"/>
      <c r="B23" s="55" t="s">
        <v>19</v>
      </c>
      <c r="C23" s="73">
        <v>8.56</v>
      </c>
      <c r="D23" s="74">
        <f>IF($C$12&lt;=15,$C$12,15)</f>
        <v>15</v>
      </c>
      <c r="E23" s="75">
        <f t="shared" ref="E23:E25" si="0">C23*D23</f>
        <v>128.4</v>
      </c>
      <c r="F23" s="1"/>
      <c r="G23" s="1"/>
      <c r="H23" s="1"/>
      <c r="I23" s="1"/>
      <c r="J23" s="1"/>
      <c r="K23" s="1"/>
      <c r="L23" s="1"/>
      <c r="M23" s="1"/>
      <c r="N23" s="1"/>
      <c r="O23" s="1"/>
      <c r="P23" s="1"/>
      <c r="Q23" s="1"/>
      <c r="R23" s="1"/>
      <c r="S23" s="1"/>
      <c r="T23" s="1"/>
      <c r="U23" s="1"/>
      <c r="V23" s="1"/>
      <c r="W23" s="1"/>
      <c r="X23" s="1"/>
      <c r="Y23" s="1"/>
      <c r="Z23" s="1"/>
    </row>
    <row r="24" spans="1:26" ht="18" customHeight="1">
      <c r="A24" s="1"/>
      <c r="B24" s="55" t="s">
        <v>20</v>
      </c>
      <c r="C24" s="73">
        <v>3.7</v>
      </c>
      <c r="D24" s="74">
        <f>IF(C12&lt;=15,0,IF(C12&lt;=30,C12-15,15))</f>
        <v>15</v>
      </c>
      <c r="E24" s="75">
        <f t="shared" si="0"/>
        <v>55.5</v>
      </c>
      <c r="F24" s="1"/>
      <c r="G24" s="1"/>
      <c r="H24" s="1"/>
      <c r="I24" s="1"/>
      <c r="J24" s="1"/>
      <c r="K24" s="1"/>
      <c r="L24" s="1"/>
      <c r="M24" s="1"/>
      <c r="N24" s="1"/>
      <c r="O24" s="1"/>
      <c r="P24" s="1"/>
      <c r="Q24" s="1"/>
      <c r="R24" s="1"/>
      <c r="S24" s="1"/>
      <c r="T24" s="1"/>
      <c r="U24" s="1"/>
      <c r="V24" s="1"/>
      <c r="W24" s="1"/>
      <c r="X24" s="1"/>
      <c r="Y24" s="1"/>
      <c r="Z24" s="1"/>
    </row>
    <row r="25" spans="1:26" ht="18" customHeight="1">
      <c r="A25" s="1"/>
      <c r="B25" s="55" t="s">
        <v>21</v>
      </c>
      <c r="C25" s="73">
        <v>2.6</v>
      </c>
      <c r="D25" s="74">
        <f>C12-D24-D23</f>
        <v>36</v>
      </c>
      <c r="E25" s="75">
        <f t="shared" si="0"/>
        <v>93.600000000000009</v>
      </c>
      <c r="F25" s="1"/>
      <c r="G25" s="1"/>
      <c r="H25" s="1"/>
      <c r="I25" s="1"/>
      <c r="J25" s="1"/>
      <c r="K25" s="1"/>
      <c r="L25" s="1"/>
      <c r="M25" s="1"/>
      <c r="N25" s="1"/>
      <c r="O25" s="1"/>
      <c r="P25" s="1"/>
      <c r="Q25" s="1"/>
      <c r="R25" s="1"/>
      <c r="S25" s="1"/>
      <c r="T25" s="1"/>
      <c r="U25" s="1"/>
      <c r="V25" s="1"/>
      <c r="W25" s="1"/>
      <c r="X25" s="1"/>
      <c r="Y25" s="1"/>
      <c r="Z25" s="1"/>
    </row>
    <row r="26" spans="1:26" ht="24.6" customHeight="1">
      <c r="A26" s="1"/>
      <c r="B26" s="55" t="s">
        <v>34</v>
      </c>
      <c r="C26" s="138">
        <f>C14</f>
        <v>2</v>
      </c>
      <c r="D26" s="74">
        <f>C15</f>
        <v>2</v>
      </c>
      <c r="E26" s="75">
        <f t="shared" ref="E26" si="1">C26*D26*1.9</f>
        <v>7.6</v>
      </c>
      <c r="F26" s="1"/>
      <c r="G26" s="1"/>
      <c r="H26" s="1"/>
      <c r="I26" s="1"/>
      <c r="J26" s="1"/>
      <c r="K26" s="1"/>
      <c r="L26" s="1"/>
      <c r="M26" s="1"/>
      <c r="N26" s="1"/>
      <c r="O26" s="1"/>
      <c r="P26" s="1"/>
      <c r="Q26" s="1"/>
      <c r="R26" s="1"/>
      <c r="S26" s="1"/>
      <c r="T26" s="1"/>
      <c r="U26" s="1"/>
      <c r="V26" s="1"/>
      <c r="W26" s="1"/>
      <c r="X26" s="1"/>
      <c r="Y26" s="1"/>
      <c r="Z26" s="1"/>
    </row>
    <row r="27" spans="1:26" ht="13.2" customHeight="1" thickBot="1">
      <c r="A27" s="1"/>
      <c r="B27" s="55"/>
      <c r="C27" s="73"/>
      <c r="D27" s="74"/>
      <c r="E27" s="75"/>
      <c r="F27" s="1"/>
      <c r="G27" s="1"/>
      <c r="H27" s="1"/>
      <c r="I27" s="1"/>
      <c r="J27" s="1"/>
      <c r="K27" s="1"/>
      <c r="L27" s="1"/>
      <c r="M27" s="1"/>
      <c r="N27" s="1"/>
      <c r="O27" s="1"/>
      <c r="P27" s="1"/>
      <c r="Q27" s="1"/>
      <c r="R27" s="1"/>
      <c r="S27" s="1"/>
      <c r="T27" s="1"/>
      <c r="U27" s="1"/>
      <c r="V27" s="1"/>
      <c r="W27" s="1"/>
      <c r="X27" s="1"/>
      <c r="Y27" s="1"/>
      <c r="Z27" s="1"/>
    </row>
    <row r="28" spans="1:26" ht="18" customHeight="1" thickTop="1">
      <c r="A28" s="1"/>
      <c r="B28" s="62" t="s">
        <v>23</v>
      </c>
      <c r="C28" s="79"/>
      <c r="D28" s="80"/>
      <c r="E28" s="81">
        <f>SUM(E21:E27)</f>
        <v>913.42</v>
      </c>
      <c r="F28" s="1"/>
      <c r="G28" s="1"/>
      <c r="H28" s="1"/>
      <c r="I28" s="1"/>
      <c r="J28" s="1"/>
      <c r="K28" s="1"/>
      <c r="L28" s="1"/>
      <c r="M28" s="1"/>
      <c r="N28" s="1"/>
      <c r="O28" s="1"/>
      <c r="P28" s="1"/>
      <c r="Q28" s="1"/>
      <c r="R28" s="1"/>
      <c r="S28" s="1"/>
      <c r="T28" s="1"/>
      <c r="U28" s="1"/>
      <c r="V28" s="1"/>
      <c r="W28" s="1"/>
      <c r="X28" s="1"/>
      <c r="Y28" s="1"/>
      <c r="Z28" s="1"/>
    </row>
    <row r="29" spans="1:26" ht="18" customHeight="1">
      <c r="A29" s="1"/>
      <c r="B29" s="55" t="s">
        <v>35</v>
      </c>
      <c r="C29" s="73">
        <f>C17</f>
        <v>6</v>
      </c>
      <c r="D29" s="74"/>
      <c r="E29" s="75">
        <f t="shared" ref="E29:E30" si="2">C29</f>
        <v>6</v>
      </c>
      <c r="F29" s="1"/>
      <c r="G29" s="1"/>
      <c r="H29" s="1"/>
      <c r="I29" s="1"/>
      <c r="J29" s="1"/>
      <c r="K29" s="1"/>
      <c r="L29" s="1"/>
      <c r="M29" s="1"/>
      <c r="N29" s="1"/>
      <c r="O29" s="1"/>
      <c r="P29" s="1"/>
      <c r="Q29" s="1"/>
      <c r="R29" s="1"/>
      <c r="S29" s="1"/>
      <c r="T29" s="1"/>
      <c r="U29" s="1"/>
      <c r="V29" s="1"/>
      <c r="W29" s="1"/>
      <c r="X29" s="1"/>
      <c r="Y29" s="1"/>
      <c r="Z29" s="1"/>
    </row>
    <row r="30" spans="1:26" ht="18" customHeight="1">
      <c r="A30" s="1"/>
      <c r="B30" s="66" t="s">
        <v>36</v>
      </c>
      <c r="C30" s="76">
        <v>8.35</v>
      </c>
      <c r="D30" s="77"/>
      <c r="E30" s="78">
        <f t="shared" si="2"/>
        <v>8.35</v>
      </c>
      <c r="F30" s="1"/>
      <c r="G30" s="1"/>
      <c r="H30" s="1"/>
      <c r="I30" s="1"/>
      <c r="J30" s="1"/>
      <c r="K30" s="1"/>
      <c r="L30" s="1"/>
      <c r="M30" s="1"/>
      <c r="N30" s="1"/>
      <c r="O30" s="1"/>
      <c r="P30" s="1"/>
      <c r="Q30" s="1"/>
      <c r="R30" s="1"/>
      <c r="S30" s="1"/>
      <c r="T30" s="1"/>
      <c r="U30" s="1"/>
      <c r="V30" s="1"/>
      <c r="W30" s="1"/>
      <c r="X30" s="1"/>
      <c r="Y30" s="1"/>
      <c r="Z30" s="1"/>
    </row>
    <row r="31" spans="1:26" ht="18" customHeight="1">
      <c r="A31" s="1"/>
      <c r="B31" s="62" t="s">
        <v>23</v>
      </c>
      <c r="C31" s="79"/>
      <c r="D31" s="80"/>
      <c r="E31" s="81">
        <f>SUM(E28:E30)</f>
        <v>927.77</v>
      </c>
      <c r="F31" s="1"/>
      <c r="G31" s="1"/>
      <c r="H31" s="1"/>
      <c r="I31" s="1"/>
      <c r="J31" s="1"/>
      <c r="K31" s="1"/>
      <c r="L31" s="1"/>
      <c r="M31" s="1"/>
      <c r="N31" s="1"/>
      <c r="O31" s="1"/>
      <c r="P31" s="1"/>
      <c r="Q31" s="1"/>
      <c r="R31" s="1"/>
      <c r="S31" s="1"/>
      <c r="T31" s="1"/>
      <c r="U31" s="1"/>
      <c r="V31" s="1"/>
      <c r="W31" s="1"/>
      <c r="X31" s="1"/>
      <c r="Y31" s="1"/>
      <c r="Z31" s="1"/>
    </row>
    <row r="32" spans="1:26" ht="18" customHeight="1">
      <c r="A32" s="1"/>
      <c r="B32" s="66" t="s">
        <v>41</v>
      </c>
      <c r="C32" s="82"/>
      <c r="D32" s="77"/>
      <c r="E32" s="78">
        <f>E31*0.19</f>
        <v>176.27629999999999</v>
      </c>
      <c r="F32" s="1"/>
      <c r="G32" s="1"/>
      <c r="H32" s="1"/>
      <c r="I32" s="1"/>
      <c r="J32" s="1"/>
      <c r="K32" s="1"/>
      <c r="L32" s="1"/>
      <c r="M32" s="1"/>
      <c r="N32" s="1"/>
      <c r="O32" s="1"/>
      <c r="P32" s="1"/>
      <c r="Q32" s="1"/>
      <c r="R32" s="1"/>
      <c r="S32" s="1"/>
      <c r="T32" s="1"/>
      <c r="U32" s="1"/>
      <c r="V32" s="1"/>
      <c r="W32" s="1"/>
      <c r="X32" s="1"/>
      <c r="Y32" s="1"/>
      <c r="Z32" s="1"/>
    </row>
    <row r="33" spans="1:26" ht="18" customHeight="1">
      <c r="A33" s="1"/>
      <c r="B33" s="70" t="s">
        <v>24</v>
      </c>
      <c r="C33" s="83"/>
      <c r="D33" s="83"/>
      <c r="E33" s="84">
        <f>SUM(E31:E32)</f>
        <v>1104.0463</v>
      </c>
      <c r="F33" s="1"/>
      <c r="G33" s="1"/>
      <c r="H33" s="1"/>
      <c r="I33" s="1"/>
      <c r="J33" s="1"/>
      <c r="K33" s="1"/>
      <c r="L33" s="1"/>
      <c r="M33" s="1"/>
      <c r="N33" s="1"/>
      <c r="O33" s="1"/>
      <c r="P33" s="1"/>
      <c r="Q33" s="1"/>
      <c r="R33" s="1"/>
      <c r="S33" s="1"/>
      <c r="T33" s="1"/>
      <c r="U33" s="1"/>
      <c r="V33" s="1"/>
      <c r="W33" s="1"/>
      <c r="X33" s="1"/>
      <c r="Y33" s="1"/>
      <c r="Z33" s="1"/>
    </row>
    <row r="34" spans="1:26" ht="12.75" customHeight="1" thickTop="1" thickBot="1">
      <c r="A34" s="1"/>
      <c r="B34" s="85"/>
      <c r="C34" s="86"/>
      <c r="D34" s="86"/>
      <c r="E34" s="86"/>
      <c r="F34" s="1"/>
      <c r="G34" s="1"/>
      <c r="H34" s="1"/>
      <c r="I34" s="1"/>
      <c r="J34" s="1"/>
      <c r="K34" s="1"/>
      <c r="L34" s="1"/>
      <c r="M34" s="1"/>
      <c r="N34" s="1"/>
      <c r="O34" s="1"/>
      <c r="P34" s="1"/>
      <c r="Q34" s="1"/>
      <c r="R34" s="1"/>
      <c r="S34" s="1"/>
      <c r="T34" s="1"/>
      <c r="U34" s="1"/>
      <c r="V34" s="1"/>
      <c r="W34" s="1"/>
      <c r="X34" s="1"/>
      <c r="Y34" s="1"/>
      <c r="Z34" s="1"/>
    </row>
    <row r="35" spans="1:26" s="161" customFormat="1" ht="22.2" customHeight="1" thickTop="1" thickBot="1">
      <c r="A35" s="157"/>
      <c r="B35" s="158" t="s">
        <v>37</v>
      </c>
      <c r="C35" s="159"/>
      <c r="D35" s="159"/>
      <c r="E35" s="160"/>
      <c r="F35" s="157"/>
      <c r="G35" s="157"/>
      <c r="H35" s="157"/>
      <c r="I35" s="157"/>
      <c r="J35" s="157"/>
      <c r="K35" s="157"/>
      <c r="L35" s="157"/>
      <c r="M35" s="157"/>
      <c r="N35" s="157"/>
      <c r="O35" s="157"/>
      <c r="P35" s="157"/>
      <c r="Q35" s="157"/>
      <c r="R35" s="157"/>
      <c r="S35" s="157"/>
      <c r="T35" s="157"/>
      <c r="U35" s="157"/>
      <c r="V35" s="157"/>
      <c r="W35" s="157"/>
      <c r="X35" s="157"/>
      <c r="Y35" s="157"/>
      <c r="Z35" s="157"/>
    </row>
    <row r="36" spans="1:26" s="161" customFormat="1" ht="59.55" customHeight="1" thickTop="1">
      <c r="A36" s="157"/>
      <c r="B36" s="162" t="s">
        <v>58</v>
      </c>
      <c r="C36" s="163"/>
      <c r="D36" s="163"/>
      <c r="E36" s="164">
        <v>3.5</v>
      </c>
      <c r="F36" s="157"/>
      <c r="G36" s="157"/>
      <c r="H36" s="157"/>
      <c r="I36" s="157"/>
      <c r="J36" s="157"/>
      <c r="K36" s="157"/>
      <c r="L36" s="157"/>
      <c r="M36" s="157"/>
      <c r="N36" s="157"/>
      <c r="O36" s="157"/>
      <c r="P36" s="157"/>
      <c r="Q36" s="157"/>
      <c r="R36" s="157"/>
      <c r="S36" s="157"/>
      <c r="T36" s="157"/>
      <c r="U36" s="157"/>
      <c r="V36" s="157"/>
      <c r="W36" s="157"/>
      <c r="X36" s="157"/>
      <c r="Y36" s="157"/>
      <c r="Z36" s="157"/>
    </row>
    <row r="37" spans="1:26" s="161" customFormat="1" ht="60" customHeight="1">
      <c r="A37" s="157"/>
      <c r="B37" s="165" t="s">
        <v>59</v>
      </c>
      <c r="C37" s="166"/>
      <c r="D37" s="166"/>
      <c r="E37" s="167">
        <v>6</v>
      </c>
      <c r="F37" s="157"/>
      <c r="G37" s="157"/>
      <c r="H37" s="157"/>
      <c r="I37" s="157"/>
      <c r="J37" s="157"/>
      <c r="K37" s="157"/>
      <c r="L37" s="157"/>
      <c r="M37" s="157"/>
      <c r="N37" s="157"/>
      <c r="O37" s="157"/>
      <c r="P37" s="157"/>
      <c r="Q37" s="157"/>
      <c r="R37" s="157"/>
      <c r="S37" s="157"/>
      <c r="T37" s="157"/>
      <c r="U37" s="157"/>
      <c r="V37" s="157"/>
      <c r="W37" s="157"/>
      <c r="X37" s="157"/>
      <c r="Y37" s="157"/>
      <c r="Z37" s="157"/>
    </row>
    <row r="38" spans="1:26" s="161" customFormat="1" ht="97.8" customHeight="1">
      <c r="A38" s="157"/>
      <c r="B38" s="165" t="s">
        <v>60</v>
      </c>
      <c r="C38" s="166"/>
      <c r="D38" s="166"/>
      <c r="E38" s="167">
        <v>8</v>
      </c>
      <c r="F38" s="157"/>
      <c r="G38" s="157"/>
      <c r="H38" s="157"/>
      <c r="I38" s="157"/>
      <c r="J38" s="157"/>
      <c r="K38" s="157"/>
      <c r="L38" s="157"/>
      <c r="M38" s="157"/>
      <c r="N38" s="157"/>
      <c r="O38" s="157"/>
      <c r="P38" s="157"/>
      <c r="Q38" s="157"/>
      <c r="R38" s="157"/>
      <c r="S38" s="157"/>
      <c r="T38" s="157"/>
      <c r="U38" s="157"/>
      <c r="V38" s="157"/>
      <c r="W38" s="157"/>
      <c r="X38" s="157"/>
      <c r="Y38" s="157"/>
      <c r="Z38" s="157"/>
    </row>
    <row r="39" spans="1:26" s="161" customFormat="1" ht="49.2" customHeight="1" thickBot="1">
      <c r="A39" s="157"/>
      <c r="B39" s="168" t="s">
        <v>63</v>
      </c>
      <c r="C39" s="169"/>
      <c r="D39" s="169"/>
      <c r="E39" s="170"/>
      <c r="F39" s="157"/>
      <c r="G39" s="157"/>
      <c r="H39" s="157"/>
      <c r="I39" s="157"/>
      <c r="J39" s="157"/>
      <c r="K39" s="157"/>
      <c r="L39" s="157"/>
      <c r="M39" s="157"/>
      <c r="N39" s="157"/>
      <c r="O39" s="157"/>
      <c r="P39" s="157"/>
      <c r="Q39" s="157"/>
      <c r="R39" s="157"/>
      <c r="S39" s="157"/>
      <c r="T39" s="157"/>
      <c r="U39" s="157"/>
      <c r="V39" s="157"/>
      <c r="W39" s="157"/>
      <c r="X39" s="157"/>
      <c r="Y39" s="157"/>
      <c r="Z39" s="157"/>
    </row>
    <row r="40" spans="1:26" ht="18" thickTop="1">
      <c r="A40" s="1"/>
      <c r="B40" s="112"/>
      <c r="C40" s="112"/>
      <c r="D40" s="112"/>
      <c r="E40" s="106"/>
      <c r="F40" s="1"/>
      <c r="G40" s="1"/>
      <c r="H40" s="1"/>
      <c r="I40" s="1"/>
      <c r="J40" s="1"/>
      <c r="K40" s="1"/>
      <c r="L40" s="1"/>
      <c r="M40" s="1"/>
      <c r="N40" s="1"/>
      <c r="O40" s="1"/>
      <c r="P40" s="1"/>
      <c r="Q40" s="1"/>
      <c r="R40" s="1"/>
      <c r="S40" s="1"/>
      <c r="T40" s="1"/>
      <c r="U40" s="1"/>
      <c r="V40" s="1"/>
      <c r="W40" s="1"/>
      <c r="X40" s="1"/>
      <c r="Y40" s="1"/>
      <c r="Z40" s="1"/>
    </row>
    <row r="41" spans="1:26" ht="12.75" customHeight="1">
      <c r="A41" s="1"/>
      <c r="B41" s="3" t="s">
        <v>25</v>
      </c>
      <c r="C41" s="1"/>
      <c r="D41" s="1"/>
      <c r="E41" s="1"/>
      <c r="F41" s="1"/>
      <c r="G41" s="1"/>
      <c r="H41" s="1"/>
      <c r="I41" s="1"/>
      <c r="J41" s="1"/>
      <c r="K41" s="1"/>
      <c r="L41" s="1"/>
      <c r="M41" s="1"/>
      <c r="N41" s="1"/>
      <c r="O41" s="1"/>
      <c r="P41" s="1"/>
      <c r="Q41" s="1"/>
      <c r="R41" s="1"/>
      <c r="S41" s="1"/>
      <c r="T41" s="1"/>
      <c r="U41" s="1"/>
      <c r="V41" s="1"/>
      <c r="W41" s="1"/>
      <c r="X41" s="1"/>
      <c r="Y41" s="1"/>
      <c r="Z41" s="1"/>
    </row>
    <row r="42" spans="1:26" ht="18" customHeight="1">
      <c r="A42" s="1"/>
      <c r="B42" s="2" t="s">
        <v>26</v>
      </c>
      <c r="C42" s="1"/>
      <c r="D42" s="1"/>
      <c r="E42" s="1"/>
      <c r="F42" s="1"/>
      <c r="G42" s="1"/>
      <c r="H42" s="1"/>
      <c r="I42" s="1"/>
      <c r="J42" s="1"/>
      <c r="K42" s="1"/>
      <c r="L42" s="1"/>
      <c r="M42" s="1"/>
      <c r="N42" s="1"/>
      <c r="O42" s="1"/>
      <c r="P42" s="1"/>
      <c r="Q42" s="1"/>
      <c r="R42" s="1"/>
      <c r="S42" s="1"/>
      <c r="T42" s="1"/>
      <c r="U42" s="1"/>
      <c r="V42" s="1"/>
      <c r="W42" s="1"/>
      <c r="X42" s="1"/>
      <c r="Y42" s="1"/>
      <c r="Z42" s="1"/>
    </row>
    <row r="43" spans="1:26" ht="16.2" customHeight="1">
      <c r="A43" s="1"/>
      <c r="B43" s="2" t="s">
        <v>27</v>
      </c>
      <c r="C43" s="1"/>
      <c r="D43" s="1"/>
      <c r="E43" s="1"/>
      <c r="F43" s="1"/>
      <c r="G43" s="1"/>
      <c r="H43" s="1"/>
      <c r="I43" s="1"/>
      <c r="J43" s="1"/>
      <c r="K43" s="1"/>
      <c r="L43" s="1"/>
      <c r="M43" s="1"/>
      <c r="N43" s="1"/>
      <c r="O43" s="1"/>
      <c r="P43" s="1"/>
      <c r="Q43" s="1"/>
      <c r="R43" s="1"/>
      <c r="S43" s="1"/>
      <c r="T43" s="1"/>
      <c r="U43" s="1"/>
      <c r="V43" s="1"/>
      <c r="W43" s="1"/>
      <c r="X43" s="1"/>
      <c r="Y43" s="1"/>
      <c r="Z43" s="1"/>
    </row>
    <row r="44" spans="1:26" ht="16.2" customHeight="1">
      <c r="A44" s="1"/>
      <c r="B44" s="2" t="s">
        <v>28</v>
      </c>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3" t="s">
        <v>29</v>
      </c>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2" t="s">
        <v>30</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2" t="s">
        <v>31</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sheetProtection algorithmName="SHA-512" hashValue="HU3aIlr/qOprdk7mH3ivZ87IMHyKxsAQg91t4pBFgTFStHF1J8BkMRRR883K8U7K5Dv+wAbL0fw6D3hC5RGqJg==" saltValue="PJDYH7/AnfakTJ4gtN2dkA==" spinCount="100000" sheet="1" objects="1" scenarios="1"/>
  <mergeCells count="5">
    <mergeCell ref="B19:E19"/>
    <mergeCell ref="B36:D36"/>
    <mergeCell ref="B37:D37"/>
    <mergeCell ref="B38:D38"/>
    <mergeCell ref="B39:D39"/>
  </mergeCells>
  <pageMargins left="0.25" right="0.25"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36A2-6522-4C18-A27F-53F1555AA92F}">
  <sheetPr>
    <tabColor theme="9" tint="-0.249977111117893"/>
    <pageSetUpPr fitToPage="1"/>
  </sheetPr>
  <dimension ref="A1:Z1010"/>
  <sheetViews>
    <sheetView showGridLines="0" zoomScale="80" zoomScaleNormal="80" workbookViewId="0">
      <pane xSplit="6" ySplit="5" topLeftCell="R6" activePane="bottomRight" state="frozen"/>
      <selection pane="topRight" activeCell="G1" sqref="G1"/>
      <selection pane="bottomLeft" activeCell="A6" sqref="A6"/>
      <selection pane="bottomRight" activeCell="B18" sqref="B18:E18"/>
    </sheetView>
  </sheetViews>
  <sheetFormatPr baseColWidth="10" defaultColWidth="14.44140625" defaultRowHeight="15" customHeight="1"/>
  <cols>
    <col min="1" max="1" width="1.6640625" customWidth="1"/>
    <col min="2" max="2" width="46.21875" customWidth="1"/>
    <col min="3" max="3" width="30.6640625" customWidth="1"/>
    <col min="4" max="4" width="29.77734375" customWidth="1"/>
    <col min="5" max="5" width="14.33203125" customWidth="1"/>
    <col min="6" max="7" width="1.6640625" customWidth="1"/>
    <col min="8" max="17" width="10.44140625" customWidth="1"/>
    <col min="18" max="26" width="9" customWidth="1"/>
  </cols>
  <sheetData>
    <row r="1" spans="1:26" ht="16.8" customHeight="1">
      <c r="A1" s="1"/>
      <c r="B1" s="2" t="s">
        <v>67</v>
      </c>
      <c r="C1" s="1"/>
      <c r="D1" s="1"/>
      <c r="E1" s="1"/>
      <c r="F1" s="1"/>
      <c r="G1" s="1"/>
      <c r="H1" s="1"/>
      <c r="I1" s="1"/>
      <c r="J1" s="1"/>
      <c r="K1" s="1"/>
      <c r="L1" s="1"/>
      <c r="M1" s="1"/>
      <c r="N1" s="1"/>
      <c r="O1" s="1"/>
      <c r="P1" s="1"/>
      <c r="Q1" s="1"/>
      <c r="R1" s="1"/>
      <c r="S1" s="1"/>
      <c r="T1" s="1"/>
      <c r="U1" s="1"/>
      <c r="V1" s="1"/>
      <c r="W1" s="1"/>
      <c r="X1" s="1"/>
      <c r="Y1" s="1"/>
      <c r="Z1" s="1"/>
    </row>
    <row r="2" spans="1:26" ht="12.75" customHeight="1">
      <c r="A2" s="1"/>
      <c r="B2" s="1"/>
      <c r="C2" s="1"/>
      <c r="D2" s="1"/>
      <c r="E2" s="3" t="s">
        <v>0</v>
      </c>
      <c r="F2" s="1"/>
      <c r="G2" s="1"/>
      <c r="H2" s="1"/>
      <c r="I2" s="1"/>
      <c r="J2" s="1"/>
      <c r="K2" s="1"/>
      <c r="L2" s="1"/>
      <c r="M2" s="1"/>
      <c r="N2" s="1"/>
      <c r="O2" s="1"/>
      <c r="P2" s="1"/>
      <c r="Q2" s="1"/>
      <c r="R2" s="1"/>
      <c r="S2" s="1"/>
      <c r="T2" s="1"/>
      <c r="U2" s="1"/>
      <c r="V2" s="1"/>
      <c r="W2" s="1"/>
      <c r="X2" s="1"/>
      <c r="Y2" s="1"/>
      <c r="Z2" s="1"/>
    </row>
    <row r="3" spans="1:26" ht="16.2" customHeight="1">
      <c r="A3" s="1"/>
      <c r="B3" s="1"/>
      <c r="C3" s="1"/>
      <c r="D3" s="1"/>
      <c r="E3" s="48"/>
      <c r="F3" s="1"/>
      <c r="G3" s="1"/>
      <c r="H3" s="1"/>
      <c r="I3" s="1"/>
      <c r="J3" s="1"/>
      <c r="K3" s="1"/>
      <c r="L3" s="1"/>
      <c r="M3" s="1"/>
      <c r="N3" s="1"/>
      <c r="O3" s="1"/>
      <c r="P3" s="1"/>
      <c r="Q3" s="1"/>
      <c r="R3" s="1"/>
      <c r="S3" s="1"/>
      <c r="T3" s="1"/>
      <c r="U3" s="1"/>
      <c r="V3" s="1"/>
      <c r="W3" s="1"/>
      <c r="X3" s="1"/>
      <c r="Y3" s="1"/>
      <c r="Z3" s="1"/>
    </row>
    <row r="4" spans="1:26" ht="18" customHeight="1">
      <c r="A4" s="4"/>
      <c r="B4" s="5"/>
      <c r="C4" s="6"/>
      <c r="D4" s="7"/>
      <c r="E4" s="7"/>
      <c r="F4" s="1"/>
      <c r="G4" s="1"/>
      <c r="H4" s="1"/>
      <c r="I4" s="8"/>
      <c r="J4" s="8"/>
      <c r="K4" s="8"/>
      <c r="L4" s="8"/>
      <c r="M4" s="8"/>
      <c r="N4" s="8"/>
      <c r="O4" s="8"/>
      <c r="P4" s="8"/>
      <c r="Q4" s="8"/>
      <c r="R4" s="7"/>
      <c r="S4" s="7"/>
      <c r="T4" s="7"/>
      <c r="U4" s="7"/>
      <c r="V4" s="7"/>
      <c r="W4" s="7"/>
      <c r="X4" s="7"/>
      <c r="Y4" s="7"/>
      <c r="Z4" s="7"/>
    </row>
    <row r="5" spans="1:26" ht="9" customHeight="1">
      <c r="A5" s="9"/>
      <c r="B5" s="10"/>
      <c r="C5" s="11"/>
      <c r="D5" s="12"/>
      <c r="E5" s="12"/>
      <c r="F5" s="1"/>
      <c r="G5" s="1"/>
      <c r="H5" s="13"/>
      <c r="I5" s="14"/>
      <c r="J5" s="14"/>
      <c r="K5" s="14"/>
      <c r="L5" s="14"/>
      <c r="M5" s="14"/>
      <c r="N5" s="14"/>
      <c r="O5" s="14"/>
      <c r="P5" s="14"/>
      <c r="Q5" s="14"/>
      <c r="R5" s="14"/>
      <c r="S5" s="14"/>
      <c r="T5" s="7"/>
      <c r="U5" s="7"/>
      <c r="V5" s="7"/>
      <c r="W5" s="7"/>
      <c r="X5" s="7"/>
      <c r="Y5" s="7"/>
      <c r="Z5" s="7"/>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20.25" customHeight="1">
      <c r="A7" s="1"/>
      <c r="B7" s="15" t="s">
        <v>1</v>
      </c>
      <c r="C7" s="16" t="s">
        <v>42</v>
      </c>
      <c r="D7" s="2"/>
      <c r="E7" s="3" t="s">
        <v>3</v>
      </c>
      <c r="F7" s="1"/>
      <c r="G7" s="1"/>
      <c r="H7" s="1"/>
      <c r="I7" s="1"/>
      <c r="J7" s="1"/>
      <c r="K7" s="1"/>
      <c r="L7" s="1"/>
      <c r="M7" s="1"/>
      <c r="N7" s="1"/>
      <c r="O7" s="1"/>
      <c r="P7" s="1"/>
      <c r="Q7" s="1"/>
      <c r="R7" s="1"/>
      <c r="S7" s="1"/>
      <c r="T7" s="1"/>
      <c r="U7" s="1"/>
      <c r="V7" s="1"/>
      <c r="W7" s="1"/>
      <c r="X7" s="1"/>
      <c r="Y7" s="1"/>
      <c r="Z7" s="1"/>
    </row>
    <row r="8" spans="1:26" ht="16.8" customHeight="1">
      <c r="A8" s="1"/>
      <c r="B8" s="17"/>
      <c r="C8" s="2"/>
      <c r="D8" s="2"/>
      <c r="E8" s="18" t="s">
        <v>4</v>
      </c>
      <c r="F8" s="1"/>
      <c r="G8" s="1"/>
      <c r="H8" s="1"/>
      <c r="I8" s="1"/>
      <c r="J8" s="1"/>
      <c r="K8" s="1"/>
      <c r="L8" s="1"/>
      <c r="M8" s="1"/>
      <c r="N8" s="1"/>
      <c r="O8" s="1"/>
      <c r="P8" s="1"/>
      <c r="Q8" s="1"/>
      <c r="R8" s="1"/>
      <c r="S8" s="1"/>
      <c r="T8" s="1"/>
      <c r="U8" s="1"/>
      <c r="V8" s="1"/>
      <c r="W8" s="1"/>
      <c r="X8" s="1"/>
      <c r="Y8" s="1"/>
      <c r="Z8" s="1"/>
    </row>
    <row r="9" spans="1:26" ht="16.8" customHeight="1">
      <c r="A9" s="1"/>
      <c r="B9" s="2" t="s">
        <v>5</v>
      </c>
      <c r="C9" s="45"/>
      <c r="D9" s="2"/>
      <c r="E9" s="54" t="s">
        <v>6</v>
      </c>
      <c r="F9" s="1"/>
      <c r="G9" s="1"/>
      <c r="H9" s="1"/>
      <c r="I9" s="1"/>
      <c r="J9" s="1"/>
      <c r="K9" s="1"/>
      <c r="L9" s="1"/>
      <c r="M9" s="1"/>
      <c r="N9" s="1"/>
      <c r="O9" s="1"/>
      <c r="P9" s="1"/>
      <c r="Q9" s="1"/>
      <c r="R9" s="1"/>
      <c r="S9" s="1"/>
      <c r="T9" s="1"/>
      <c r="U9" s="1"/>
      <c r="V9" s="1"/>
      <c r="W9" s="1"/>
      <c r="X9" s="1"/>
      <c r="Y9" s="1"/>
      <c r="Z9" s="1"/>
    </row>
    <row r="10" spans="1:26" ht="16.8" customHeight="1">
      <c r="A10" s="1"/>
      <c r="B10" s="2" t="s">
        <v>7</v>
      </c>
      <c r="C10" s="45"/>
      <c r="D10" s="2"/>
      <c r="E10" s="1"/>
      <c r="F10" s="1"/>
      <c r="G10" s="1"/>
      <c r="H10" s="1"/>
      <c r="I10" s="1"/>
      <c r="J10" s="1"/>
      <c r="K10" s="1"/>
      <c r="L10" s="1"/>
      <c r="M10" s="1"/>
      <c r="N10" s="1"/>
      <c r="O10" s="1"/>
      <c r="P10" s="1"/>
      <c r="Q10" s="1"/>
      <c r="R10" s="1"/>
      <c r="S10" s="1"/>
      <c r="T10" s="1"/>
      <c r="U10" s="1"/>
      <c r="V10" s="1"/>
      <c r="W10" s="1"/>
      <c r="X10" s="1"/>
      <c r="Y10" s="1"/>
      <c r="Z10" s="1"/>
    </row>
    <row r="11" spans="1:26" ht="16.8" customHeight="1">
      <c r="A11" s="1"/>
      <c r="B11" s="2"/>
      <c r="C11" s="2"/>
      <c r="D11" s="2"/>
      <c r="E11" s="1"/>
      <c r="F11" s="1"/>
      <c r="G11" s="1"/>
      <c r="H11" s="1"/>
      <c r="I11" s="1"/>
      <c r="J11" s="1"/>
      <c r="K11" s="1"/>
      <c r="L11" s="1"/>
      <c r="M11" s="1"/>
      <c r="N11" s="1"/>
      <c r="O11" s="1"/>
      <c r="P11" s="1"/>
      <c r="Q11" s="1"/>
      <c r="R11" s="1"/>
      <c r="S11" s="1"/>
      <c r="T11" s="1"/>
      <c r="U11" s="1"/>
      <c r="V11" s="1"/>
      <c r="W11" s="1"/>
      <c r="X11" s="1"/>
      <c r="Y11" s="1"/>
      <c r="Z11" s="1"/>
    </row>
    <row r="12" spans="1:26" ht="16.8" customHeight="1">
      <c r="A12" s="1"/>
      <c r="B12" s="2" t="s">
        <v>38</v>
      </c>
      <c r="C12" s="172">
        <v>25</v>
      </c>
      <c r="D12" s="2"/>
      <c r="E12" s="2"/>
      <c r="F12" s="1"/>
      <c r="G12" s="1"/>
      <c r="H12" s="1"/>
      <c r="I12" s="1"/>
      <c r="J12" s="1"/>
      <c r="K12" s="1"/>
      <c r="L12" s="1"/>
      <c r="M12" s="1"/>
      <c r="N12" s="1"/>
      <c r="O12" s="1"/>
      <c r="P12" s="1"/>
      <c r="Q12" s="1"/>
      <c r="R12" s="1"/>
      <c r="S12" s="1"/>
      <c r="T12" s="1"/>
      <c r="U12" s="1"/>
      <c r="V12" s="1"/>
      <c r="W12" s="1"/>
      <c r="X12" s="1"/>
      <c r="Y12" s="1"/>
      <c r="Z12" s="1"/>
    </row>
    <row r="13" spans="1:26" ht="16.8" customHeight="1">
      <c r="A13" s="1"/>
      <c r="B13" s="2"/>
      <c r="C13" s="20"/>
      <c r="D13" s="2"/>
      <c r="E13" s="2" t="s">
        <v>9</v>
      </c>
      <c r="F13" s="1"/>
      <c r="G13" s="1"/>
      <c r="H13" s="1"/>
      <c r="I13" s="1"/>
      <c r="J13" s="1"/>
      <c r="K13" s="1"/>
      <c r="L13" s="1"/>
      <c r="M13" s="1"/>
      <c r="N13" s="1"/>
      <c r="O13" s="1"/>
      <c r="P13" s="1"/>
      <c r="Q13" s="1"/>
      <c r="R13" s="1"/>
      <c r="S13" s="1"/>
      <c r="T13" s="1"/>
      <c r="U13" s="1"/>
      <c r="V13" s="1"/>
      <c r="W13" s="1"/>
      <c r="X13" s="1"/>
      <c r="Y13" s="1"/>
      <c r="Z13" s="1"/>
    </row>
    <row r="14" spans="1:26" ht="16.8" customHeight="1">
      <c r="A14" s="1"/>
      <c r="B14" s="2" t="s">
        <v>39</v>
      </c>
      <c r="C14" s="46">
        <v>9.16</v>
      </c>
      <c r="D14" s="2"/>
      <c r="E14" s="2"/>
      <c r="F14" s="1"/>
      <c r="G14" s="1"/>
      <c r="H14" s="1"/>
      <c r="I14" s="1"/>
      <c r="J14" s="1"/>
      <c r="K14" s="1"/>
      <c r="L14" s="1"/>
      <c r="M14" s="1"/>
      <c r="N14" s="1"/>
      <c r="O14" s="1"/>
      <c r="P14" s="1"/>
      <c r="Q14" s="1"/>
      <c r="R14" s="1"/>
      <c r="S14" s="1"/>
      <c r="T14" s="1"/>
      <c r="U14" s="1"/>
      <c r="V14" s="1"/>
      <c r="W14" s="1"/>
      <c r="X14" s="1"/>
      <c r="Y14" s="1"/>
      <c r="Z14" s="1"/>
    </row>
    <row r="15" spans="1:26" ht="16.8" customHeight="1">
      <c r="A15" s="1"/>
      <c r="B15" s="2"/>
      <c r="C15" s="2"/>
      <c r="D15" s="2"/>
      <c r="E15" s="2"/>
      <c r="F15" s="1"/>
      <c r="G15" s="1"/>
      <c r="H15" s="1"/>
      <c r="I15" s="1"/>
      <c r="J15" s="1"/>
      <c r="K15" s="1"/>
      <c r="L15" s="1"/>
      <c r="M15" s="1"/>
      <c r="N15" s="1"/>
      <c r="O15" s="1"/>
      <c r="P15" s="1"/>
      <c r="Q15" s="1"/>
      <c r="R15" s="1"/>
      <c r="S15" s="1"/>
      <c r="T15" s="1"/>
      <c r="U15" s="1"/>
      <c r="V15" s="1"/>
      <c r="W15" s="1"/>
      <c r="X15" s="1"/>
      <c r="Y15" s="1"/>
      <c r="Z15" s="1"/>
    </row>
    <row r="16" spans="1:26" ht="16.8" customHeight="1">
      <c r="A16" s="1"/>
      <c r="B16" s="2" t="s">
        <v>66</v>
      </c>
      <c r="C16" s="46">
        <v>10</v>
      </c>
      <c r="D16" s="36"/>
      <c r="E16" s="39"/>
      <c r="F16" s="1"/>
      <c r="G16" s="1"/>
      <c r="H16" s="1"/>
      <c r="I16" s="1"/>
      <c r="J16" s="1"/>
      <c r="K16" s="1"/>
      <c r="L16" s="1"/>
      <c r="M16" s="1"/>
      <c r="N16" s="1"/>
      <c r="O16" s="1"/>
      <c r="P16" s="1"/>
      <c r="Q16" s="1"/>
      <c r="R16" s="1"/>
      <c r="S16" s="1"/>
      <c r="T16" s="1"/>
      <c r="U16" s="1"/>
      <c r="V16" s="1"/>
      <c r="W16" s="1"/>
      <c r="X16" s="1"/>
      <c r="Y16" s="1"/>
      <c r="Z16" s="1"/>
    </row>
    <row r="17" spans="1:26" ht="39" customHeight="1" thickBot="1">
      <c r="A17" s="1"/>
      <c r="B17" s="2"/>
      <c r="C17" s="2"/>
      <c r="D17" s="2"/>
      <c r="E17" s="2"/>
      <c r="F17" s="1"/>
      <c r="G17" s="1"/>
      <c r="H17" s="1"/>
      <c r="I17" s="1"/>
      <c r="J17" s="1"/>
      <c r="K17" s="1"/>
      <c r="L17" s="1"/>
      <c r="M17" s="1"/>
      <c r="N17" s="1"/>
      <c r="O17" s="1"/>
      <c r="P17" s="1"/>
      <c r="Q17" s="1"/>
      <c r="R17" s="1"/>
      <c r="S17" s="1"/>
      <c r="T17" s="1"/>
      <c r="U17" s="1"/>
      <c r="V17" s="1"/>
      <c r="W17" s="1"/>
      <c r="X17" s="1"/>
      <c r="Y17" s="1"/>
      <c r="Z17" s="1"/>
    </row>
    <row r="18" spans="1:26" ht="27.45" customHeight="1" thickTop="1" thickBot="1">
      <c r="A18" s="1"/>
      <c r="B18" s="140" t="s">
        <v>12</v>
      </c>
      <c r="C18" s="141"/>
      <c r="D18" s="141"/>
      <c r="E18" s="142"/>
      <c r="F18" s="1"/>
      <c r="G18" s="1"/>
      <c r="H18" s="1"/>
      <c r="I18" s="1"/>
      <c r="J18" s="1"/>
      <c r="K18" s="1"/>
      <c r="L18" s="1"/>
      <c r="M18" s="1"/>
      <c r="N18" s="1"/>
      <c r="O18" s="1"/>
      <c r="P18" s="1"/>
      <c r="Q18" s="1"/>
      <c r="R18" s="1"/>
      <c r="S18" s="1"/>
      <c r="T18" s="1"/>
      <c r="U18" s="1"/>
      <c r="V18" s="1"/>
      <c r="W18" s="1"/>
      <c r="X18" s="1"/>
      <c r="Y18" s="1"/>
      <c r="Z18" s="1"/>
    </row>
    <row r="19" spans="1:26" ht="39.450000000000003" customHeight="1" thickTop="1" thickBot="1">
      <c r="A19" s="1"/>
      <c r="B19" s="51" t="s">
        <v>13</v>
      </c>
      <c r="C19" s="52" t="s">
        <v>43</v>
      </c>
      <c r="D19" s="52" t="s">
        <v>44</v>
      </c>
      <c r="E19" s="53" t="s">
        <v>16</v>
      </c>
      <c r="F19" s="1"/>
      <c r="G19" s="1"/>
      <c r="H19" s="1"/>
      <c r="I19" s="1"/>
      <c r="J19" s="1"/>
      <c r="K19" s="1"/>
      <c r="L19" s="1"/>
      <c r="M19" s="1"/>
      <c r="N19" s="1"/>
      <c r="O19" s="1"/>
      <c r="P19" s="1"/>
      <c r="Q19" s="1"/>
      <c r="R19" s="1"/>
      <c r="S19" s="1"/>
      <c r="T19" s="1"/>
      <c r="U19" s="1"/>
      <c r="V19" s="1"/>
      <c r="W19" s="1"/>
      <c r="X19" s="1"/>
      <c r="Y19" s="1"/>
      <c r="Z19" s="1"/>
    </row>
    <row r="20" spans="1:26" ht="21" customHeight="1" thickTop="1">
      <c r="A20" s="1"/>
      <c r="B20" s="55" t="s">
        <v>40</v>
      </c>
      <c r="C20" s="56">
        <f>$C$14</f>
        <v>9.16</v>
      </c>
      <c r="D20" s="57">
        <f>$C$12</f>
        <v>25</v>
      </c>
      <c r="E20" s="58">
        <f>C20*D20</f>
        <v>229</v>
      </c>
      <c r="F20" s="1"/>
      <c r="G20" s="1"/>
      <c r="H20" s="1"/>
      <c r="I20" s="1"/>
      <c r="J20" s="1"/>
      <c r="K20" s="1"/>
      <c r="L20" s="1"/>
      <c r="M20" s="1"/>
      <c r="N20" s="1"/>
      <c r="O20" s="1"/>
      <c r="P20" s="1"/>
      <c r="Q20" s="1"/>
      <c r="R20" s="1"/>
      <c r="S20" s="1"/>
      <c r="T20" s="1"/>
      <c r="U20" s="1"/>
      <c r="V20" s="1"/>
      <c r="W20" s="1"/>
      <c r="X20" s="1"/>
      <c r="Y20" s="1"/>
      <c r="Z20" s="1"/>
    </row>
    <row r="21" spans="1:26" ht="21" customHeight="1">
      <c r="A21" s="1"/>
      <c r="B21" s="59" t="s">
        <v>48</v>
      </c>
      <c r="C21" s="56"/>
      <c r="D21" s="57"/>
      <c r="E21" s="58"/>
      <c r="F21" s="1"/>
      <c r="G21" s="1"/>
      <c r="H21" s="1"/>
      <c r="I21" s="1"/>
      <c r="J21" s="1"/>
      <c r="K21" s="1"/>
      <c r="L21" s="1"/>
      <c r="M21" s="1"/>
      <c r="N21" s="1"/>
      <c r="O21" s="1"/>
      <c r="P21" s="1"/>
      <c r="Q21" s="1"/>
      <c r="R21" s="1"/>
      <c r="S21" s="1"/>
      <c r="T21" s="1"/>
      <c r="U21" s="1"/>
      <c r="V21" s="1"/>
      <c r="W21" s="1"/>
      <c r="X21" s="1"/>
      <c r="Y21" s="1"/>
      <c r="Z21" s="1"/>
    </row>
    <row r="22" spans="1:26" ht="17.25" customHeight="1">
      <c r="A22" s="1"/>
      <c r="B22" s="55" t="s">
        <v>45</v>
      </c>
      <c r="C22" s="56">
        <f>IF($C$14&gt;4.85,,$C$14)</f>
        <v>0</v>
      </c>
      <c r="D22" s="60">
        <f>IF(C22=0,0,IF(C22*C12&gt;80,80/C22,C12))</f>
        <v>0</v>
      </c>
      <c r="E22" s="58">
        <f>C22*D22</f>
        <v>0</v>
      </c>
      <c r="F22" s="1"/>
      <c r="G22" s="1"/>
      <c r="H22" s="1"/>
      <c r="I22" s="1"/>
      <c r="J22" s="1"/>
      <c r="K22" s="1"/>
      <c r="L22" s="1"/>
      <c r="M22" s="1"/>
      <c r="N22" s="1"/>
      <c r="O22" s="1"/>
      <c r="P22" s="1"/>
      <c r="Q22" s="1"/>
      <c r="R22" s="1"/>
      <c r="S22" s="1"/>
      <c r="T22" s="1"/>
      <c r="U22" s="1"/>
      <c r="V22" s="1"/>
      <c r="W22" s="1"/>
      <c r="X22" s="1"/>
      <c r="Y22" s="1"/>
      <c r="Z22" s="1"/>
    </row>
    <row r="23" spans="1:26" ht="16.95" customHeight="1">
      <c r="A23" s="1"/>
      <c r="B23" s="55" t="s">
        <v>46</v>
      </c>
      <c r="C23" s="56">
        <f>IF($C$14&gt;4.85,4.85,)</f>
        <v>4.8499999999999996</v>
      </c>
      <c r="D23" s="60">
        <f>IF(C23=0,0,IF(C23*C12&gt;80,80/C23,C12))</f>
        <v>16.494845360824744</v>
      </c>
      <c r="E23" s="58">
        <f>C23*D23</f>
        <v>80</v>
      </c>
      <c r="F23" s="1"/>
      <c r="G23" s="1"/>
      <c r="H23" s="1"/>
      <c r="I23" s="1"/>
      <c r="J23" s="1"/>
      <c r="K23" s="1"/>
      <c r="L23" s="1"/>
      <c r="M23" s="1"/>
      <c r="N23" s="1"/>
      <c r="O23" s="1"/>
      <c r="P23" s="1"/>
      <c r="Q23" s="1"/>
      <c r="R23" s="1"/>
      <c r="S23" s="1"/>
      <c r="T23" s="1"/>
      <c r="U23" s="1"/>
      <c r="V23" s="1"/>
      <c r="W23" s="1"/>
      <c r="X23" s="1"/>
      <c r="Y23" s="1"/>
      <c r="Z23" s="1"/>
    </row>
    <row r="24" spans="1:26" ht="17.399999999999999">
      <c r="A24" s="1"/>
      <c r="B24" s="55"/>
      <c r="C24" s="56"/>
      <c r="D24" s="60"/>
      <c r="E24" s="136"/>
      <c r="F24" s="1"/>
      <c r="G24" s="1"/>
      <c r="H24" s="1"/>
      <c r="I24" s="1"/>
      <c r="J24" s="1"/>
      <c r="K24" s="1"/>
      <c r="L24" s="1"/>
      <c r="M24" s="1"/>
      <c r="N24" s="1"/>
      <c r="O24" s="1"/>
      <c r="P24" s="1"/>
      <c r="Q24" s="1"/>
      <c r="R24" s="1"/>
      <c r="S24" s="1"/>
      <c r="T24" s="1"/>
      <c r="U24" s="1"/>
      <c r="V24" s="1"/>
      <c r="W24" s="1"/>
      <c r="X24" s="1"/>
      <c r="Y24" s="1"/>
      <c r="Z24" s="1"/>
    </row>
    <row r="25" spans="1:26" ht="35.4" customHeight="1">
      <c r="A25" s="1"/>
      <c r="B25" s="61" t="s">
        <v>47</v>
      </c>
      <c r="C25" s="133">
        <f>IF(D25=0,0,C14*0.084)</f>
        <v>0.76944000000000001</v>
      </c>
      <c r="D25" s="134">
        <f>D20-(D22+D23)</f>
        <v>8.5051546391752559</v>
      </c>
      <c r="E25" s="135">
        <f>C25*D25</f>
        <v>6.5442061855670088</v>
      </c>
      <c r="F25" s="1"/>
      <c r="G25" s="1"/>
      <c r="H25" s="1"/>
      <c r="I25" s="1"/>
      <c r="J25" s="1"/>
      <c r="K25" s="1"/>
      <c r="L25" s="1"/>
      <c r="M25" s="1"/>
      <c r="N25" s="1"/>
      <c r="O25" s="1"/>
      <c r="P25" s="1"/>
      <c r="Q25" s="1"/>
      <c r="R25" s="1"/>
      <c r="S25" s="1"/>
      <c r="T25" s="1"/>
      <c r="U25" s="1"/>
      <c r="V25" s="1"/>
      <c r="W25" s="1"/>
      <c r="X25" s="1"/>
      <c r="Y25" s="1"/>
      <c r="Z25" s="1"/>
    </row>
    <row r="26" spans="1:26" ht="17.399999999999999">
      <c r="A26" s="1"/>
      <c r="B26" s="61"/>
      <c r="C26" s="133"/>
      <c r="D26" s="134"/>
      <c r="E26" s="135"/>
      <c r="F26" s="1"/>
      <c r="G26" s="1"/>
      <c r="H26" s="1"/>
      <c r="I26" s="1"/>
      <c r="J26" s="1"/>
      <c r="K26" s="1"/>
      <c r="L26" s="1"/>
      <c r="M26" s="1"/>
      <c r="N26" s="1"/>
      <c r="O26" s="1"/>
      <c r="P26" s="1"/>
      <c r="Q26" s="1"/>
      <c r="R26" s="1"/>
      <c r="S26" s="1"/>
      <c r="T26" s="1"/>
      <c r="U26" s="1"/>
      <c r="V26" s="1"/>
      <c r="W26" s="1"/>
      <c r="X26" s="1"/>
      <c r="Y26" s="1"/>
      <c r="Z26" s="1"/>
    </row>
    <row r="27" spans="1:26" ht="34.799999999999997" customHeight="1">
      <c r="A27" s="1"/>
      <c r="B27" s="174" t="s">
        <v>68</v>
      </c>
      <c r="C27" s="133">
        <f>C16</f>
        <v>10</v>
      </c>
      <c r="D27" s="117"/>
      <c r="E27" s="135">
        <f>C27*2</f>
        <v>20</v>
      </c>
      <c r="F27" s="1"/>
      <c r="G27" s="1"/>
      <c r="H27" s="1"/>
      <c r="I27" s="1"/>
      <c r="J27" s="1"/>
      <c r="K27" s="1"/>
      <c r="L27" s="1"/>
      <c r="M27" s="1"/>
      <c r="N27" s="113"/>
      <c r="O27" s="1"/>
      <c r="P27" s="1"/>
      <c r="Q27" s="1"/>
      <c r="R27" s="1"/>
      <c r="S27" s="1"/>
      <c r="T27" s="1"/>
      <c r="U27" s="1"/>
      <c r="V27" s="1"/>
      <c r="W27" s="1"/>
      <c r="X27" s="1"/>
      <c r="Y27" s="1"/>
      <c r="Z27" s="1"/>
    </row>
    <row r="28" spans="1:26" ht="12.6" customHeight="1" thickBot="1">
      <c r="A28" s="1"/>
      <c r="B28" s="175"/>
      <c r="C28" s="117"/>
      <c r="D28" s="117"/>
      <c r="E28" s="137"/>
      <c r="F28" s="1"/>
      <c r="G28" s="1"/>
      <c r="H28" s="1"/>
      <c r="I28" s="1"/>
      <c r="J28" s="1"/>
      <c r="K28" s="1"/>
      <c r="L28" s="1"/>
      <c r="M28" s="1"/>
      <c r="N28" s="113"/>
      <c r="O28" s="1"/>
      <c r="P28" s="1"/>
      <c r="Q28" s="1"/>
      <c r="R28" s="1"/>
      <c r="S28" s="1"/>
      <c r="T28" s="1"/>
      <c r="U28" s="1"/>
      <c r="V28" s="1"/>
      <c r="W28" s="1"/>
      <c r="X28" s="1"/>
      <c r="Y28" s="1"/>
      <c r="Z28" s="1"/>
    </row>
    <row r="29" spans="1:26" ht="17.25" customHeight="1" thickTop="1">
      <c r="A29" s="1"/>
      <c r="B29" s="62" t="s">
        <v>23</v>
      </c>
      <c r="C29" s="63"/>
      <c r="D29" s="64"/>
      <c r="E29" s="65">
        <f>SUM(E20:E27)</f>
        <v>335.54420618556702</v>
      </c>
      <c r="F29" s="1"/>
      <c r="G29" s="1"/>
      <c r="H29" s="1"/>
      <c r="I29" s="1"/>
      <c r="J29" s="1"/>
      <c r="K29" s="1"/>
      <c r="L29" s="1"/>
      <c r="M29" s="1"/>
      <c r="N29" s="1"/>
      <c r="O29" s="1"/>
      <c r="P29" s="1"/>
      <c r="Q29" s="1"/>
      <c r="R29" s="1"/>
      <c r="S29" s="1"/>
      <c r="T29" s="1"/>
      <c r="U29" s="1"/>
      <c r="V29" s="1"/>
      <c r="W29" s="1"/>
      <c r="X29" s="1"/>
      <c r="Y29" s="1"/>
      <c r="Z29" s="1"/>
    </row>
    <row r="30" spans="1:26" ht="17.25" customHeight="1" thickBot="1">
      <c r="A30" s="1"/>
      <c r="B30" s="66" t="s">
        <v>41</v>
      </c>
      <c r="C30" s="67"/>
      <c r="D30" s="68"/>
      <c r="E30" s="69">
        <f>E29*0.19</f>
        <v>63.753399175257734</v>
      </c>
      <c r="F30" s="1"/>
      <c r="G30" s="1"/>
      <c r="H30" s="1"/>
      <c r="I30" s="1"/>
      <c r="J30" s="1"/>
      <c r="K30" s="1"/>
      <c r="L30" s="1"/>
      <c r="M30" s="1"/>
      <c r="N30" s="1"/>
      <c r="O30" s="1"/>
      <c r="P30" s="1"/>
      <c r="Q30" s="1"/>
      <c r="R30" s="1"/>
      <c r="S30" s="1"/>
      <c r="T30" s="1"/>
      <c r="U30" s="1"/>
      <c r="V30" s="1"/>
      <c r="W30" s="1"/>
      <c r="X30" s="1"/>
      <c r="Y30" s="1"/>
      <c r="Z30" s="1"/>
    </row>
    <row r="31" spans="1:26" ht="18" customHeight="1" thickTop="1" thickBot="1">
      <c r="A31" s="1"/>
      <c r="B31" s="70" t="s">
        <v>24</v>
      </c>
      <c r="C31" s="71"/>
      <c r="D31" s="71"/>
      <c r="E31" s="72">
        <f>SUM(E29:E30)</f>
        <v>399.29760536082478</v>
      </c>
      <c r="F31" s="1"/>
      <c r="G31" s="1"/>
      <c r="H31" s="1"/>
      <c r="I31" s="1"/>
      <c r="J31" s="1"/>
      <c r="K31" s="1"/>
      <c r="L31" s="1"/>
      <c r="M31" s="1"/>
      <c r="N31" s="1"/>
      <c r="O31" s="1"/>
      <c r="P31" s="1"/>
      <c r="Q31" s="1"/>
      <c r="R31" s="1"/>
      <c r="S31" s="1"/>
      <c r="T31" s="1"/>
      <c r="U31" s="1"/>
      <c r="V31" s="1"/>
      <c r="W31" s="1"/>
      <c r="X31" s="1"/>
      <c r="Y31" s="1"/>
      <c r="Z31" s="1"/>
    </row>
    <row r="32" spans="1:26" ht="12.75" customHeight="1" thickTop="1">
      <c r="A32" s="1"/>
      <c r="B32" s="24"/>
      <c r="C32" s="24"/>
      <c r="D32" s="24"/>
      <c r="E32" s="24"/>
      <c r="F32" s="1"/>
      <c r="G32" s="1"/>
      <c r="H32" s="1"/>
      <c r="I32" s="1"/>
      <c r="J32" s="1"/>
      <c r="K32" s="1"/>
      <c r="L32" s="1"/>
      <c r="M32" s="1"/>
      <c r="N32" s="1"/>
      <c r="O32" s="1"/>
      <c r="P32" s="1"/>
      <c r="Q32" s="1"/>
      <c r="R32" s="1"/>
      <c r="S32" s="1"/>
      <c r="T32" s="1"/>
      <c r="U32" s="1"/>
      <c r="V32" s="1"/>
      <c r="W32" s="1"/>
      <c r="X32" s="1"/>
      <c r="Y32" s="1"/>
      <c r="Z32" s="1"/>
    </row>
    <row r="33" spans="1:26" ht="39" customHeight="1" thickBot="1">
      <c r="A33" s="1"/>
      <c r="E33" s="25"/>
      <c r="F33" s="1"/>
      <c r="G33" s="1"/>
      <c r="H33" s="1"/>
      <c r="I33" s="1"/>
      <c r="J33" s="1"/>
      <c r="K33" s="1"/>
      <c r="L33" s="1"/>
      <c r="M33" s="1"/>
      <c r="N33" s="1"/>
      <c r="O33" s="1"/>
      <c r="P33" s="1"/>
      <c r="Q33" s="1"/>
      <c r="R33" s="1"/>
      <c r="S33" s="1"/>
      <c r="T33" s="1"/>
      <c r="U33" s="1"/>
      <c r="V33" s="1"/>
      <c r="W33" s="1"/>
      <c r="X33" s="1"/>
      <c r="Y33" s="1"/>
      <c r="Z33" s="1"/>
    </row>
    <row r="34" spans="1:26" s="122" customFormat="1" ht="22.2" customHeight="1" thickTop="1" thickBot="1">
      <c r="A34" s="121"/>
      <c r="B34" s="158" t="s">
        <v>37</v>
      </c>
      <c r="C34" s="159"/>
      <c r="D34" s="159"/>
      <c r="E34" s="160"/>
      <c r="F34" s="121"/>
      <c r="G34" s="121"/>
      <c r="H34" s="121"/>
      <c r="I34" s="121"/>
      <c r="J34" s="121"/>
      <c r="K34" s="121"/>
      <c r="L34" s="121"/>
      <c r="M34" s="121"/>
      <c r="N34" s="121"/>
      <c r="O34" s="121"/>
      <c r="P34" s="121"/>
      <c r="Q34" s="121"/>
      <c r="R34" s="121"/>
      <c r="S34" s="121"/>
      <c r="T34" s="121"/>
      <c r="U34" s="121"/>
      <c r="V34" s="121"/>
      <c r="W34" s="121"/>
      <c r="X34" s="121"/>
      <c r="Y34" s="121"/>
      <c r="Z34" s="121"/>
    </row>
    <row r="35" spans="1:26" s="122" customFormat="1" ht="59.55" customHeight="1" thickTop="1">
      <c r="A35" s="121"/>
      <c r="B35" s="162" t="s">
        <v>58</v>
      </c>
      <c r="C35" s="163"/>
      <c r="D35" s="163"/>
      <c r="E35" s="164">
        <v>3.5</v>
      </c>
      <c r="F35" s="121"/>
      <c r="G35" s="121"/>
      <c r="H35" s="121"/>
      <c r="I35" s="121"/>
      <c r="J35" s="121"/>
      <c r="K35" s="121"/>
      <c r="L35" s="121"/>
      <c r="M35" s="121"/>
      <c r="N35" s="121"/>
      <c r="O35" s="121"/>
      <c r="P35" s="121"/>
      <c r="Q35" s="121"/>
      <c r="R35" s="121"/>
      <c r="S35" s="121"/>
      <c r="T35" s="121"/>
      <c r="U35" s="121"/>
      <c r="V35" s="121"/>
      <c r="W35" s="121"/>
      <c r="X35" s="121"/>
      <c r="Y35" s="121"/>
      <c r="Z35" s="121"/>
    </row>
    <row r="36" spans="1:26" s="122" customFormat="1" ht="60" customHeight="1">
      <c r="A36" s="121"/>
      <c r="B36" s="165" t="s">
        <v>59</v>
      </c>
      <c r="C36" s="166"/>
      <c r="D36" s="166"/>
      <c r="E36" s="167">
        <v>6</v>
      </c>
      <c r="F36" s="121"/>
      <c r="G36" s="121"/>
      <c r="H36" s="121"/>
      <c r="I36" s="121"/>
      <c r="J36" s="121"/>
      <c r="K36" s="121"/>
      <c r="L36" s="121"/>
      <c r="M36" s="121"/>
      <c r="N36" s="121"/>
      <c r="O36" s="121"/>
      <c r="P36" s="121"/>
      <c r="Q36" s="121"/>
      <c r="R36" s="121"/>
      <c r="S36" s="121"/>
      <c r="T36" s="121"/>
      <c r="U36" s="121"/>
      <c r="V36" s="121"/>
      <c r="W36" s="121"/>
      <c r="X36" s="121"/>
      <c r="Y36" s="121"/>
      <c r="Z36" s="121"/>
    </row>
    <row r="37" spans="1:26" s="122" customFormat="1" ht="97.8" customHeight="1">
      <c r="A37" s="121"/>
      <c r="B37" s="165" t="s">
        <v>60</v>
      </c>
      <c r="C37" s="166"/>
      <c r="D37" s="166"/>
      <c r="E37" s="167">
        <v>8</v>
      </c>
      <c r="F37" s="121"/>
      <c r="G37" s="121"/>
      <c r="H37" s="121"/>
      <c r="I37" s="121"/>
      <c r="J37" s="121"/>
      <c r="K37" s="121"/>
      <c r="L37" s="121"/>
      <c r="M37" s="121"/>
      <c r="N37" s="121"/>
      <c r="O37" s="121"/>
      <c r="P37" s="121"/>
      <c r="Q37" s="121"/>
      <c r="R37" s="121"/>
      <c r="S37" s="121"/>
      <c r="T37" s="121"/>
      <c r="U37" s="121"/>
      <c r="V37" s="121"/>
      <c r="W37" s="121"/>
      <c r="X37" s="121"/>
      <c r="Y37" s="121"/>
      <c r="Z37" s="121"/>
    </row>
    <row r="38" spans="1:26" s="122" customFormat="1" ht="49.2" customHeight="1" thickBot="1">
      <c r="A38" s="121"/>
      <c r="B38" s="168" t="s">
        <v>63</v>
      </c>
      <c r="C38" s="169"/>
      <c r="D38" s="169"/>
      <c r="E38" s="170"/>
      <c r="F38" s="121"/>
      <c r="G38" s="121"/>
      <c r="H38" s="121"/>
      <c r="I38" s="121"/>
      <c r="J38" s="121"/>
      <c r="K38" s="121"/>
      <c r="L38" s="121"/>
      <c r="M38" s="121"/>
      <c r="N38" s="121"/>
      <c r="O38" s="121"/>
      <c r="P38" s="121"/>
      <c r="Q38" s="121"/>
      <c r="R38" s="121"/>
      <c r="S38" s="121"/>
      <c r="T38" s="121"/>
      <c r="U38" s="121"/>
      <c r="V38" s="121"/>
      <c r="W38" s="121"/>
      <c r="X38" s="121"/>
      <c r="Y38" s="121"/>
      <c r="Z38" s="121"/>
    </row>
    <row r="39" spans="1:26" ht="12.75" customHeight="1" thickTop="1">
      <c r="A39" s="1"/>
      <c r="E39" s="25"/>
      <c r="F39" s="1"/>
      <c r="G39" s="1"/>
      <c r="H39" s="1"/>
      <c r="I39" s="1"/>
      <c r="J39" s="1"/>
      <c r="K39" s="1"/>
      <c r="L39" s="1"/>
      <c r="M39" s="1"/>
      <c r="N39" s="1"/>
      <c r="O39" s="1"/>
      <c r="P39" s="1"/>
      <c r="Q39" s="1"/>
      <c r="R39" s="1"/>
      <c r="S39" s="1"/>
      <c r="T39" s="1"/>
      <c r="U39" s="1"/>
      <c r="V39" s="1"/>
      <c r="W39" s="1"/>
      <c r="X39" s="1"/>
      <c r="Y39" s="1"/>
      <c r="Z39" s="1"/>
    </row>
    <row r="40" spans="1:26" ht="16.2" customHeight="1">
      <c r="A40" s="1"/>
      <c r="E40" s="1"/>
      <c r="F40" s="1"/>
      <c r="G40" s="1"/>
      <c r="H40" s="1"/>
      <c r="I40" s="1"/>
      <c r="J40" s="1"/>
      <c r="K40" s="1"/>
      <c r="L40" s="1"/>
      <c r="M40" s="1"/>
      <c r="N40" s="1"/>
      <c r="O40" s="1"/>
      <c r="P40" s="1"/>
      <c r="Q40" s="1"/>
      <c r="R40" s="1"/>
      <c r="S40" s="1"/>
      <c r="T40" s="1"/>
      <c r="U40" s="1"/>
      <c r="V40" s="1"/>
      <c r="W40" s="1"/>
      <c r="X40" s="1"/>
      <c r="Y40" s="1"/>
      <c r="Z40" s="1"/>
    </row>
    <row r="41" spans="1:26" ht="16.2" customHeight="1">
      <c r="A41" s="1"/>
      <c r="B41" s="3" t="s">
        <v>25</v>
      </c>
      <c r="E41" s="1"/>
      <c r="F41" s="1"/>
      <c r="G41" s="1"/>
      <c r="H41" s="1"/>
      <c r="I41" s="1"/>
      <c r="J41" s="1"/>
      <c r="K41" s="1"/>
      <c r="L41" s="1"/>
      <c r="M41" s="1"/>
      <c r="N41" s="1"/>
      <c r="O41" s="1"/>
      <c r="P41" s="1"/>
      <c r="Q41" s="1"/>
      <c r="R41" s="1"/>
      <c r="S41" s="1"/>
      <c r="T41" s="1"/>
      <c r="U41" s="1"/>
      <c r="V41" s="1"/>
      <c r="W41" s="1"/>
      <c r="X41" s="1"/>
      <c r="Y41" s="1"/>
      <c r="Z41" s="1"/>
    </row>
    <row r="42" spans="1:26" ht="16.2" customHeight="1">
      <c r="A42" s="1"/>
      <c r="B42" s="2" t="s">
        <v>26</v>
      </c>
      <c r="E42" s="1"/>
      <c r="F42" s="1"/>
      <c r="G42" s="1"/>
      <c r="H42" s="1"/>
      <c r="I42" s="1"/>
      <c r="J42" s="1"/>
      <c r="K42" s="1"/>
      <c r="L42" s="1"/>
      <c r="M42" s="1"/>
      <c r="N42" s="1"/>
      <c r="O42" s="1"/>
      <c r="P42" s="1"/>
      <c r="Q42" s="1"/>
      <c r="R42" s="1"/>
      <c r="S42" s="1"/>
      <c r="T42" s="1"/>
      <c r="U42" s="1"/>
      <c r="V42" s="1"/>
      <c r="W42" s="1"/>
      <c r="X42" s="1"/>
      <c r="Y42" s="1"/>
      <c r="Z42" s="1"/>
    </row>
    <row r="43" spans="1:26" ht="19.2" customHeight="1">
      <c r="A43" s="1"/>
      <c r="B43" s="2" t="s">
        <v>27</v>
      </c>
      <c r="E43" s="1"/>
      <c r="F43" s="1"/>
      <c r="G43" s="1"/>
      <c r="H43" s="1"/>
      <c r="I43" s="1"/>
      <c r="J43" s="1"/>
      <c r="K43" s="1"/>
      <c r="L43" s="1"/>
      <c r="M43" s="1"/>
      <c r="N43" s="1"/>
      <c r="O43" s="1"/>
      <c r="P43" s="1"/>
      <c r="Q43" s="1"/>
      <c r="R43" s="1"/>
      <c r="S43" s="1"/>
      <c r="T43" s="1"/>
      <c r="U43" s="1"/>
      <c r="V43" s="1"/>
      <c r="W43" s="1"/>
      <c r="X43" s="1"/>
      <c r="Y43" s="1"/>
      <c r="Z43" s="1"/>
    </row>
    <row r="44" spans="1:26" ht="17.399999999999999" customHeight="1">
      <c r="A44" s="1"/>
      <c r="B44" s="2" t="s">
        <v>28</v>
      </c>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3" t="s">
        <v>29</v>
      </c>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2" t="s">
        <v>30</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2" t="s">
        <v>31</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C64" s="1"/>
      <c r="D64" s="25"/>
      <c r="E64" s="1"/>
      <c r="F64" s="1"/>
      <c r="G64" s="1"/>
      <c r="H64" s="1"/>
      <c r="I64" s="1"/>
      <c r="J64" s="1"/>
      <c r="K64" s="1"/>
      <c r="L64" s="1"/>
      <c r="M64" s="1"/>
      <c r="N64" s="1"/>
      <c r="O64" s="1"/>
      <c r="P64" s="1"/>
      <c r="Q64" s="1"/>
      <c r="R64" s="1"/>
      <c r="S64" s="1"/>
      <c r="T64" s="1"/>
      <c r="U64" s="1"/>
      <c r="V64" s="1"/>
      <c r="W64" s="1"/>
      <c r="X64" s="1"/>
      <c r="Y64" s="1"/>
      <c r="Z64" s="1"/>
    </row>
    <row r="65" spans="1:26" ht="12.75" customHeight="1">
      <c r="A65" s="1"/>
      <c r="C65" s="25"/>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C67" s="2"/>
      <c r="D67" s="26"/>
      <c r="E67" s="1"/>
      <c r="F67" s="1"/>
      <c r="G67" s="1"/>
      <c r="H67" s="1"/>
      <c r="I67" s="1"/>
      <c r="J67" s="1"/>
      <c r="K67" s="1"/>
      <c r="L67" s="1"/>
      <c r="M67" s="1"/>
      <c r="N67" s="1"/>
      <c r="O67" s="1"/>
      <c r="P67" s="1"/>
      <c r="Q67" s="1"/>
      <c r="R67" s="1"/>
      <c r="S67" s="1"/>
      <c r="T67" s="1"/>
      <c r="U67" s="1"/>
      <c r="V67" s="1"/>
      <c r="W67" s="1"/>
      <c r="X67" s="1"/>
      <c r="Y67" s="1"/>
      <c r="Z67" s="1"/>
    </row>
    <row r="68" spans="1:26" ht="12.75" customHeight="1">
      <c r="A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C69" s="27"/>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C70" s="27"/>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sheetProtection algorithmName="SHA-512" hashValue="tEeFiwBiEQ2+RJFm2/kHNrMa04ig8r3CHioVa5WnVcPEVQTJe/+i5B897WaCjwb5dZovsWCFOOKV2LDwKbf0NA==" saltValue="kPJTkhQ3QYHSQ1bAZe6tnw==" spinCount="100000" sheet="1" objects="1" scenarios="1"/>
  <mergeCells count="5">
    <mergeCell ref="B18:E18"/>
    <mergeCell ref="B35:D35"/>
    <mergeCell ref="B36:D36"/>
    <mergeCell ref="B37:D37"/>
    <mergeCell ref="B38:D38"/>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A3B32-B897-4DC5-86AB-4CA118EA7A26}">
  <sheetPr>
    <tabColor theme="4" tint="-0.499984740745262"/>
  </sheetPr>
  <dimension ref="A1:Z998"/>
  <sheetViews>
    <sheetView showGridLines="0" zoomScale="80" zoomScaleNormal="80" workbookViewId="0">
      <pane ySplit="5" topLeftCell="A27" activePane="bottomLeft" state="frozen"/>
      <selection pane="bottomLeft" activeCell="I39" sqref="I39"/>
    </sheetView>
  </sheetViews>
  <sheetFormatPr baseColWidth="10" defaultColWidth="14.44140625" defaultRowHeight="15" customHeight="1"/>
  <cols>
    <col min="1" max="1" width="1.6640625" customWidth="1"/>
    <col min="2" max="2" width="47" customWidth="1"/>
    <col min="3" max="3" width="37.109375" customWidth="1"/>
    <col min="4" max="4" width="17.109375" customWidth="1"/>
    <col min="5" max="5" width="14.33203125" customWidth="1"/>
    <col min="6" max="7" width="1.6640625" customWidth="1"/>
    <col min="8" max="17" width="10.44140625" customWidth="1"/>
    <col min="18" max="26" width="9" customWidth="1"/>
  </cols>
  <sheetData>
    <row r="1" spans="1:26" ht="19.2" customHeight="1">
      <c r="A1" s="1"/>
      <c r="B1" s="2" t="s">
        <v>54</v>
      </c>
      <c r="C1" s="1"/>
      <c r="D1" s="1"/>
      <c r="E1" s="1"/>
      <c r="F1" s="1"/>
      <c r="G1" s="1"/>
      <c r="H1" s="1"/>
      <c r="I1" s="1"/>
      <c r="J1" s="1"/>
      <c r="K1" s="1"/>
      <c r="L1" s="1"/>
      <c r="M1" s="1"/>
      <c r="N1" s="1"/>
      <c r="O1" s="1"/>
      <c r="P1" s="1"/>
      <c r="Q1" s="1"/>
      <c r="R1" s="1"/>
      <c r="S1" s="1"/>
      <c r="T1" s="1"/>
      <c r="U1" s="1"/>
      <c r="V1" s="1"/>
      <c r="W1" s="1"/>
      <c r="X1" s="1"/>
      <c r="Y1" s="1"/>
      <c r="Z1" s="1"/>
    </row>
    <row r="2" spans="1:26" ht="17.25" customHeight="1">
      <c r="A2" s="1"/>
      <c r="B2" s="1"/>
      <c r="C2" s="1"/>
      <c r="D2" s="27"/>
      <c r="E2" s="28" t="s">
        <v>0</v>
      </c>
      <c r="F2" s="1"/>
      <c r="G2" s="1"/>
      <c r="H2" s="1"/>
      <c r="I2" s="1"/>
      <c r="J2" s="1"/>
      <c r="K2" s="1"/>
      <c r="L2" s="1"/>
      <c r="M2" s="1"/>
      <c r="N2" s="1"/>
      <c r="O2" s="1"/>
      <c r="P2" s="1"/>
      <c r="Q2" s="1"/>
      <c r="R2" s="1"/>
      <c r="S2" s="1"/>
      <c r="T2" s="1"/>
      <c r="U2" s="1"/>
      <c r="V2" s="1"/>
      <c r="W2" s="1"/>
      <c r="X2" s="1"/>
      <c r="Y2" s="1"/>
      <c r="Z2" s="1"/>
    </row>
    <row r="3" spans="1:26" ht="16.2" customHeight="1">
      <c r="A3" s="1"/>
      <c r="B3" s="1"/>
      <c r="C3" s="29"/>
      <c r="D3" s="27"/>
      <c r="E3" s="50"/>
      <c r="F3" s="1"/>
      <c r="G3" s="1"/>
      <c r="H3" s="1"/>
      <c r="I3" s="1"/>
      <c r="J3" s="1"/>
      <c r="K3" s="1"/>
      <c r="L3" s="1"/>
      <c r="M3" s="1"/>
      <c r="N3" s="1"/>
      <c r="O3" s="1"/>
      <c r="P3" s="1"/>
      <c r="Q3" s="1"/>
      <c r="R3" s="1"/>
      <c r="S3" s="1"/>
      <c r="T3" s="1"/>
      <c r="U3" s="1"/>
      <c r="V3" s="1"/>
      <c r="W3" s="1"/>
      <c r="X3" s="1"/>
      <c r="Y3" s="1"/>
      <c r="Z3" s="1"/>
    </row>
    <row r="4" spans="1:26" ht="16.5" customHeight="1">
      <c r="A4" s="30"/>
      <c r="B4" s="31"/>
      <c r="C4" s="32"/>
      <c r="D4" s="33"/>
      <c r="E4" s="7"/>
      <c r="F4" s="1"/>
      <c r="G4" s="1"/>
      <c r="H4" s="1"/>
      <c r="I4" s="8"/>
      <c r="J4" s="8"/>
      <c r="K4" s="8"/>
      <c r="L4" s="8"/>
      <c r="M4" s="8"/>
      <c r="N4" s="8"/>
      <c r="O4" s="8"/>
      <c r="P4" s="8"/>
      <c r="Q4" s="8"/>
      <c r="R4" s="7"/>
      <c r="S4" s="7"/>
      <c r="T4" s="7"/>
      <c r="U4" s="7"/>
      <c r="V4" s="7"/>
      <c r="W4" s="7"/>
      <c r="X4" s="7"/>
      <c r="Y4" s="7"/>
      <c r="Z4" s="7"/>
    </row>
    <row r="5" spans="1:26" ht="9" customHeight="1">
      <c r="A5" s="9"/>
      <c r="B5" s="10"/>
      <c r="C5" s="11"/>
      <c r="D5" s="12"/>
      <c r="E5" s="12"/>
      <c r="F5" s="1"/>
      <c r="G5" s="1"/>
      <c r="H5" s="13"/>
      <c r="I5" s="14"/>
      <c r="J5" s="14"/>
      <c r="K5" s="14"/>
      <c r="L5" s="14"/>
      <c r="M5" s="14"/>
      <c r="N5" s="14"/>
      <c r="O5" s="14"/>
      <c r="P5" s="14"/>
      <c r="Q5" s="14"/>
      <c r="R5" s="14"/>
      <c r="S5" s="14"/>
      <c r="T5" s="7"/>
      <c r="U5" s="7"/>
      <c r="V5" s="7"/>
      <c r="W5" s="7"/>
      <c r="X5" s="7"/>
      <c r="Y5" s="7"/>
      <c r="Z5" s="7"/>
    </row>
    <row r="6" spans="1:26" ht="12.75" customHeight="1">
      <c r="A6" s="1"/>
      <c r="B6" s="34"/>
      <c r="C6" s="1"/>
      <c r="D6" s="1"/>
      <c r="E6" s="1"/>
      <c r="F6" s="1"/>
      <c r="G6" s="1"/>
      <c r="H6" s="1"/>
      <c r="I6" s="1"/>
      <c r="J6" s="1"/>
      <c r="K6" s="1"/>
      <c r="L6" s="1"/>
      <c r="M6" s="1"/>
      <c r="N6" s="1"/>
      <c r="O6" s="1"/>
      <c r="P6" s="1"/>
      <c r="Q6" s="1"/>
      <c r="R6" s="1"/>
      <c r="S6" s="1"/>
      <c r="T6" s="1"/>
      <c r="U6" s="1"/>
      <c r="V6" s="1"/>
      <c r="W6" s="1"/>
      <c r="X6" s="1"/>
      <c r="Y6" s="1"/>
      <c r="Z6" s="1"/>
    </row>
    <row r="7" spans="1:26" ht="22.8" customHeight="1">
      <c r="A7" s="1"/>
      <c r="B7" s="15" t="s">
        <v>1</v>
      </c>
      <c r="C7" s="35" t="s">
        <v>50</v>
      </c>
      <c r="D7" s="36"/>
      <c r="E7" s="3" t="s">
        <v>3</v>
      </c>
      <c r="F7" s="1"/>
      <c r="G7" s="1"/>
      <c r="H7" s="1"/>
      <c r="I7" s="1"/>
      <c r="J7" s="1"/>
      <c r="K7" s="1"/>
      <c r="L7" s="1"/>
      <c r="M7" s="1"/>
      <c r="N7" s="1"/>
      <c r="O7" s="1"/>
      <c r="P7" s="1"/>
      <c r="Q7" s="1"/>
      <c r="R7" s="1"/>
      <c r="S7" s="1"/>
      <c r="T7" s="1"/>
      <c r="U7" s="1"/>
      <c r="V7" s="1"/>
      <c r="W7" s="1"/>
      <c r="X7" s="1"/>
      <c r="Y7" s="1"/>
      <c r="Z7" s="1"/>
    </row>
    <row r="8" spans="1:26" ht="16.8" customHeight="1">
      <c r="A8" s="1"/>
      <c r="B8" s="37"/>
      <c r="C8" s="36"/>
      <c r="D8" s="36"/>
      <c r="E8" s="18" t="s">
        <v>4</v>
      </c>
      <c r="F8" s="1"/>
      <c r="G8" s="1"/>
      <c r="H8" s="1"/>
      <c r="I8" s="1"/>
      <c r="J8" s="1"/>
      <c r="K8" s="1"/>
      <c r="L8" s="1"/>
      <c r="M8" s="1"/>
      <c r="N8" s="1"/>
      <c r="O8" s="1"/>
      <c r="P8" s="1"/>
      <c r="Q8" s="1"/>
      <c r="R8" s="1"/>
      <c r="S8" s="1"/>
      <c r="T8" s="1"/>
      <c r="U8" s="1"/>
      <c r="V8" s="1"/>
      <c r="W8" s="1"/>
      <c r="X8" s="1"/>
      <c r="Y8" s="1"/>
      <c r="Z8" s="1"/>
    </row>
    <row r="9" spans="1:26" ht="16.8" customHeight="1">
      <c r="A9" s="1"/>
      <c r="B9" s="36" t="s">
        <v>5</v>
      </c>
      <c r="C9" s="45"/>
      <c r="D9" s="36"/>
      <c r="E9" s="95" t="s">
        <v>6</v>
      </c>
      <c r="F9" s="1"/>
      <c r="G9" s="1"/>
      <c r="H9" s="1"/>
      <c r="I9" s="1"/>
      <c r="J9" s="1"/>
      <c r="K9" s="1"/>
      <c r="L9" s="1"/>
      <c r="M9" s="1"/>
      <c r="N9" s="1"/>
      <c r="O9" s="1"/>
      <c r="P9" s="1"/>
      <c r="Q9" s="1"/>
      <c r="R9" s="1"/>
      <c r="S9" s="1"/>
      <c r="T9" s="1"/>
      <c r="U9" s="1"/>
      <c r="V9" s="1"/>
      <c r="W9" s="1"/>
      <c r="X9" s="1"/>
      <c r="Y9" s="1"/>
      <c r="Z9" s="1"/>
    </row>
    <row r="10" spans="1:26" ht="16.8" customHeight="1">
      <c r="A10" s="1"/>
      <c r="B10" s="36" t="s">
        <v>7</v>
      </c>
      <c r="C10" s="49"/>
      <c r="D10" s="36"/>
      <c r="E10" s="1"/>
      <c r="F10" s="1"/>
      <c r="G10" s="1"/>
      <c r="H10" s="1"/>
      <c r="I10" s="1"/>
      <c r="J10" s="1"/>
      <c r="K10" s="1"/>
      <c r="L10" s="1"/>
      <c r="M10" s="1"/>
      <c r="N10" s="1"/>
      <c r="O10" s="1"/>
      <c r="P10" s="1"/>
      <c r="Q10" s="1"/>
      <c r="R10" s="1"/>
      <c r="S10" s="1"/>
      <c r="T10" s="1"/>
      <c r="U10" s="1"/>
      <c r="V10" s="1"/>
      <c r="W10" s="1"/>
      <c r="X10" s="1"/>
      <c r="Y10" s="1"/>
      <c r="Z10" s="1"/>
    </row>
    <row r="11" spans="1:26" ht="16.8" customHeight="1">
      <c r="A11" s="1"/>
      <c r="B11" s="38"/>
      <c r="C11" s="36"/>
      <c r="D11" s="36"/>
      <c r="E11" s="1"/>
      <c r="F11" s="1"/>
      <c r="G11" s="1"/>
      <c r="H11" s="1"/>
      <c r="I11" s="1"/>
      <c r="J11" s="1"/>
      <c r="K11" s="1"/>
      <c r="L11" s="1"/>
      <c r="M11" s="1"/>
      <c r="N11" s="1"/>
      <c r="O11" s="1"/>
      <c r="P11" s="1"/>
      <c r="Q11" s="1"/>
      <c r="R11" s="1"/>
      <c r="S11" s="1"/>
      <c r="T11" s="1"/>
      <c r="U11" s="1"/>
      <c r="V11" s="1"/>
      <c r="W11" s="1"/>
      <c r="X11" s="1"/>
      <c r="Y11" s="1"/>
      <c r="Z11" s="1"/>
    </row>
    <row r="12" spans="1:26" ht="16.8" customHeight="1">
      <c r="A12" s="1"/>
      <c r="B12" s="36" t="s">
        <v>51</v>
      </c>
      <c r="C12" s="110">
        <v>500</v>
      </c>
      <c r="D12" s="36"/>
      <c r="E12" s="39"/>
      <c r="F12" s="1"/>
      <c r="G12" s="1"/>
      <c r="H12" s="1"/>
      <c r="I12" s="1"/>
      <c r="J12" s="1"/>
      <c r="K12" s="1"/>
      <c r="L12" s="1"/>
      <c r="M12" s="1"/>
      <c r="N12" s="1"/>
      <c r="O12" s="1"/>
      <c r="P12" s="1"/>
      <c r="Q12" s="1"/>
      <c r="R12" s="1"/>
      <c r="S12" s="1"/>
      <c r="T12" s="1"/>
      <c r="U12" s="1"/>
      <c r="V12" s="1"/>
      <c r="W12" s="1"/>
      <c r="X12" s="1"/>
      <c r="Y12" s="1"/>
      <c r="Z12" s="1"/>
    </row>
    <row r="13" spans="1:26" ht="16.8" customHeight="1">
      <c r="A13" s="1"/>
      <c r="B13" s="36" t="s">
        <v>38</v>
      </c>
      <c r="C13" s="111">
        <v>20</v>
      </c>
      <c r="D13" s="36"/>
      <c r="E13" s="39"/>
      <c r="F13" s="1"/>
      <c r="G13" s="1"/>
      <c r="H13" s="1"/>
      <c r="I13" s="1"/>
      <c r="J13" s="1"/>
      <c r="K13" s="1"/>
      <c r="L13" s="1"/>
      <c r="M13" s="1"/>
      <c r="N13" s="1"/>
      <c r="O13" s="1"/>
      <c r="P13" s="1"/>
      <c r="Q13" s="1"/>
      <c r="R13" s="1"/>
      <c r="S13" s="1"/>
      <c r="T13" s="1"/>
      <c r="U13" s="1"/>
      <c r="V13" s="1"/>
      <c r="W13" s="1"/>
      <c r="X13" s="1"/>
      <c r="Y13" s="1"/>
      <c r="Z13" s="1"/>
    </row>
    <row r="14" spans="1:26" ht="16.8" customHeight="1">
      <c r="A14" s="1"/>
      <c r="B14" s="36" t="s">
        <v>52</v>
      </c>
      <c r="C14" s="176">
        <v>25</v>
      </c>
      <c r="D14" s="36"/>
      <c r="E14" s="39"/>
      <c r="F14" s="1"/>
      <c r="G14" s="1"/>
      <c r="H14" s="1"/>
      <c r="I14" s="1"/>
      <c r="J14" s="1"/>
      <c r="K14" s="1"/>
      <c r="L14" s="1"/>
      <c r="M14" s="1"/>
      <c r="N14" s="1"/>
      <c r="O14" s="1"/>
      <c r="P14" s="1"/>
      <c r="Q14" s="1"/>
      <c r="R14" s="1"/>
      <c r="S14" s="1"/>
      <c r="T14" s="1"/>
      <c r="U14" s="1"/>
      <c r="V14" s="1"/>
      <c r="W14" s="1"/>
      <c r="X14" s="1"/>
      <c r="Y14" s="1"/>
      <c r="Z14" s="1"/>
    </row>
    <row r="15" spans="1:26" ht="16.8" customHeight="1">
      <c r="A15" s="1"/>
      <c r="B15" s="36"/>
      <c r="C15" s="40"/>
      <c r="D15" s="36"/>
      <c r="E15" s="39"/>
      <c r="F15" s="1"/>
      <c r="G15" s="1"/>
      <c r="H15" s="1"/>
      <c r="I15" s="1"/>
      <c r="J15" s="1"/>
      <c r="K15" s="1"/>
      <c r="L15" s="1"/>
      <c r="M15" s="1"/>
      <c r="N15" s="1"/>
      <c r="O15" s="1"/>
      <c r="P15" s="1"/>
      <c r="Q15" s="1"/>
      <c r="R15" s="1"/>
      <c r="S15" s="1"/>
      <c r="T15" s="1"/>
      <c r="U15" s="1"/>
      <c r="V15" s="1"/>
      <c r="W15" s="1"/>
      <c r="X15" s="1"/>
      <c r="Y15" s="1"/>
      <c r="Z15" s="1"/>
    </row>
    <row r="16" spans="1:26" ht="16.8" customHeight="1">
      <c r="A16" s="1"/>
      <c r="B16" s="2" t="s">
        <v>53</v>
      </c>
      <c r="C16" s="185">
        <f>IF(C12=500,129,199)</f>
        <v>129</v>
      </c>
      <c r="D16" s="36"/>
      <c r="E16" s="39"/>
      <c r="F16" s="1"/>
      <c r="G16" s="1"/>
      <c r="H16" s="1"/>
      <c r="I16" s="1"/>
      <c r="J16" s="1"/>
      <c r="K16" s="1"/>
      <c r="L16" s="1"/>
      <c r="M16" s="1"/>
      <c r="N16" s="1"/>
      <c r="O16" s="1"/>
      <c r="P16" s="1"/>
      <c r="Q16" s="1"/>
      <c r="R16" s="1"/>
      <c r="S16" s="1"/>
      <c r="T16" s="1"/>
      <c r="U16" s="1"/>
      <c r="V16" s="1"/>
      <c r="W16" s="1"/>
      <c r="X16" s="1"/>
      <c r="Y16" s="1"/>
      <c r="Z16" s="1"/>
    </row>
    <row r="17" spans="1:26" ht="16.8" customHeight="1">
      <c r="A17" s="1"/>
      <c r="B17" s="2"/>
      <c r="C17" s="2"/>
      <c r="D17" s="36"/>
      <c r="E17" s="39"/>
      <c r="F17" s="1"/>
      <c r="G17" s="1"/>
      <c r="H17" s="1"/>
      <c r="I17" s="1"/>
      <c r="J17" s="1"/>
      <c r="K17" s="1"/>
      <c r="L17" s="1"/>
      <c r="M17" s="1"/>
      <c r="N17" s="1"/>
      <c r="O17" s="1"/>
      <c r="P17" s="1"/>
      <c r="Q17" s="1"/>
      <c r="R17" s="1"/>
      <c r="S17" s="1"/>
      <c r="T17" s="1"/>
      <c r="U17" s="1"/>
      <c r="V17" s="1"/>
      <c r="W17" s="1"/>
      <c r="X17" s="1"/>
      <c r="Y17" s="1"/>
      <c r="Z17" s="1"/>
    </row>
    <row r="18" spans="1:26" ht="16.8" customHeight="1">
      <c r="A18" s="1"/>
      <c r="B18" s="171" t="s">
        <v>66</v>
      </c>
      <c r="C18" s="183">
        <v>2</v>
      </c>
      <c r="D18" s="36"/>
      <c r="E18" s="39"/>
      <c r="F18" s="1"/>
      <c r="G18" s="1"/>
      <c r="H18" s="1"/>
      <c r="I18" s="1"/>
      <c r="J18" s="1"/>
      <c r="K18" s="1"/>
      <c r="L18" s="1"/>
      <c r="M18" s="1"/>
      <c r="N18" s="1"/>
      <c r="O18" s="1"/>
      <c r="P18" s="1"/>
      <c r="Q18" s="1"/>
      <c r="R18" s="1"/>
      <c r="S18" s="1"/>
      <c r="T18" s="1"/>
      <c r="U18" s="1"/>
      <c r="V18" s="1"/>
      <c r="W18" s="1"/>
      <c r="X18" s="1"/>
      <c r="Y18" s="1"/>
      <c r="Z18" s="1"/>
    </row>
    <row r="19" spans="1:26" ht="34.200000000000003" customHeight="1" thickBot="1">
      <c r="A19" s="1"/>
      <c r="B19" s="39"/>
      <c r="C19" s="39"/>
      <c r="D19" s="39"/>
      <c r="E19" s="39"/>
      <c r="F19" s="1"/>
      <c r="G19" s="1"/>
      <c r="H19" s="1"/>
      <c r="I19" s="1"/>
      <c r="J19" s="1"/>
      <c r="K19" s="1"/>
      <c r="L19" s="1"/>
      <c r="M19" s="1"/>
      <c r="N19" s="1"/>
      <c r="O19" s="1"/>
      <c r="P19" s="1"/>
      <c r="Q19" s="1"/>
      <c r="R19" s="1"/>
      <c r="S19" s="1"/>
      <c r="T19" s="1"/>
      <c r="U19" s="1"/>
      <c r="V19" s="1"/>
      <c r="W19" s="1"/>
      <c r="X19" s="1"/>
      <c r="Y19" s="1"/>
      <c r="Z19" s="1"/>
    </row>
    <row r="20" spans="1:26" ht="27" customHeight="1" thickTop="1" thickBot="1">
      <c r="A20" s="1"/>
      <c r="B20" s="140" t="s">
        <v>12</v>
      </c>
      <c r="C20" s="141"/>
      <c r="D20" s="141"/>
      <c r="E20" s="142"/>
      <c r="F20" s="1"/>
      <c r="G20" s="1"/>
      <c r="H20" s="1"/>
      <c r="I20" s="1"/>
      <c r="J20" s="1"/>
      <c r="K20" s="1"/>
      <c r="L20" s="1"/>
      <c r="M20" s="1"/>
      <c r="N20" s="1"/>
      <c r="O20" s="1"/>
      <c r="P20" s="1"/>
      <c r="Q20" s="1"/>
      <c r="R20" s="1"/>
      <c r="S20" s="1"/>
      <c r="T20" s="1"/>
      <c r="U20" s="1"/>
      <c r="V20" s="1"/>
      <c r="W20" s="1"/>
      <c r="X20" s="1"/>
      <c r="Y20" s="1"/>
      <c r="Z20" s="1"/>
    </row>
    <row r="21" spans="1:26" ht="33" customHeight="1" thickTop="1" thickBot="1">
      <c r="A21" s="1"/>
      <c r="B21" s="96" t="s">
        <v>13</v>
      </c>
      <c r="C21" s="150" t="s">
        <v>56</v>
      </c>
      <c r="D21" s="150"/>
      <c r="E21" s="97" t="s">
        <v>16</v>
      </c>
      <c r="F21" s="1"/>
      <c r="G21" s="1"/>
      <c r="H21" s="1"/>
      <c r="I21" s="1"/>
      <c r="J21" s="1"/>
      <c r="K21" s="1"/>
      <c r="L21" s="1"/>
      <c r="M21" s="1"/>
      <c r="N21" s="1"/>
      <c r="O21" s="1"/>
      <c r="P21" s="1"/>
      <c r="Q21" s="1"/>
      <c r="R21" s="1"/>
      <c r="S21" s="1"/>
      <c r="T21" s="1"/>
      <c r="U21" s="1"/>
      <c r="V21" s="1"/>
      <c r="W21" s="1"/>
      <c r="X21" s="1"/>
      <c r="Y21" s="1"/>
      <c r="Z21" s="1"/>
    </row>
    <row r="22" spans="1:26" ht="19.8" customHeight="1" thickTop="1">
      <c r="A22" s="1"/>
      <c r="B22" s="55" t="s">
        <v>55</v>
      </c>
      <c r="C22" s="151">
        <f>C16/(IF(C12=500,500,1000))</f>
        <v>0.25800000000000001</v>
      </c>
      <c r="D22" s="151"/>
      <c r="E22" s="123">
        <f>C22*C13*C14</f>
        <v>129</v>
      </c>
      <c r="F22" s="1"/>
      <c r="G22" s="1"/>
      <c r="H22" s="1"/>
      <c r="I22" s="1"/>
      <c r="J22" s="1"/>
      <c r="K22" s="1"/>
      <c r="L22" s="1"/>
      <c r="M22" s="1"/>
      <c r="N22" s="1"/>
      <c r="O22" s="1"/>
      <c r="P22" s="1"/>
      <c r="Q22" s="1"/>
      <c r="R22" s="1"/>
      <c r="S22" s="1"/>
      <c r="T22" s="1"/>
      <c r="U22" s="1"/>
      <c r="V22" s="1"/>
      <c r="W22" s="1"/>
      <c r="X22" s="1"/>
      <c r="Y22" s="1"/>
      <c r="Z22" s="1"/>
    </row>
    <row r="23" spans="1:26" ht="17.399999999999999">
      <c r="A23" s="1"/>
      <c r="B23" s="59"/>
      <c r="C23" s="152"/>
      <c r="D23" s="152"/>
      <c r="E23" s="123"/>
      <c r="F23" s="1"/>
      <c r="G23" s="1"/>
      <c r="H23" s="1"/>
      <c r="I23" s="1"/>
      <c r="J23" s="1"/>
      <c r="K23" s="1"/>
      <c r="L23" s="1"/>
      <c r="M23" s="1"/>
      <c r="N23" s="1"/>
      <c r="O23" s="1"/>
      <c r="P23" s="1"/>
      <c r="Q23" s="1"/>
      <c r="R23" s="1"/>
      <c r="S23" s="1"/>
      <c r="T23" s="1"/>
      <c r="U23" s="1"/>
      <c r="V23" s="1"/>
      <c r="W23" s="1"/>
      <c r="X23" s="1"/>
      <c r="Y23" s="1"/>
      <c r="Z23" s="1"/>
    </row>
    <row r="24" spans="1:26" ht="34.799999999999997">
      <c r="A24" s="1"/>
      <c r="B24" s="100" t="s">
        <v>57</v>
      </c>
      <c r="C24" s="143">
        <f>C22*0.9</f>
        <v>0.23220000000000002</v>
      </c>
      <c r="D24" s="143">
        <f>IF($C$14&lt;=15,$C$14,15)</f>
        <v>15</v>
      </c>
      <c r="E24" s="124">
        <f>MIN(100,C13*C14*C24)</f>
        <v>100</v>
      </c>
      <c r="F24" s="1"/>
      <c r="G24" s="1"/>
      <c r="H24" s="1"/>
      <c r="I24" s="1"/>
      <c r="J24" s="1"/>
      <c r="K24" s="1"/>
      <c r="L24" s="1"/>
      <c r="M24" s="1"/>
      <c r="N24" s="1"/>
      <c r="O24" s="1"/>
      <c r="P24" s="1"/>
      <c r="Q24" s="1"/>
      <c r="R24" s="1"/>
      <c r="S24" s="1"/>
      <c r="T24" s="1"/>
      <c r="U24" s="1"/>
      <c r="V24" s="1"/>
      <c r="W24" s="1"/>
      <c r="X24" s="1"/>
      <c r="Y24" s="1"/>
      <c r="Z24" s="1"/>
    </row>
    <row r="25" spans="1:26" ht="34.799999999999997">
      <c r="A25" s="1"/>
      <c r="B25" s="100" t="s">
        <v>61</v>
      </c>
      <c r="C25" s="143">
        <f>IF(E24&lt;100,0,C22*0.03)</f>
        <v>7.7400000000000004E-3</v>
      </c>
      <c r="D25" s="143">
        <f>IF(C14&lt;=15,0,IF(C14&lt;=30,C14-15,15))</f>
        <v>10</v>
      </c>
      <c r="E25" s="124">
        <f>((C13*C14)-(100/(C22*0.9)))*C25</f>
        <v>0.53666666666666685</v>
      </c>
      <c r="F25" s="1"/>
      <c r="G25" s="1"/>
      <c r="H25" s="1"/>
      <c r="I25" s="1"/>
      <c r="J25" s="1"/>
      <c r="K25" s="1"/>
      <c r="L25" s="1"/>
      <c r="M25" s="1"/>
      <c r="N25" s="1"/>
      <c r="O25" s="1"/>
      <c r="P25" s="1"/>
      <c r="Q25" s="1"/>
      <c r="R25" s="1"/>
      <c r="S25" s="1"/>
      <c r="T25" s="1"/>
      <c r="U25" s="1"/>
      <c r="V25" s="1"/>
      <c r="W25" s="1"/>
      <c r="X25" s="1"/>
      <c r="Y25" s="1"/>
      <c r="Z25" s="1"/>
    </row>
    <row r="26" spans="1:26" ht="17.399999999999999">
      <c r="A26" s="1"/>
      <c r="B26" s="100"/>
      <c r="C26" s="105"/>
      <c r="D26" s="105"/>
      <c r="E26" s="125"/>
      <c r="F26" s="1"/>
      <c r="G26" s="1"/>
      <c r="H26" s="1"/>
      <c r="I26" s="1"/>
      <c r="J26" s="1"/>
      <c r="K26" s="1"/>
      <c r="L26" s="1"/>
      <c r="M26" s="1"/>
      <c r="N26" s="1"/>
      <c r="O26" s="1"/>
      <c r="P26" s="1"/>
      <c r="Q26" s="1"/>
      <c r="R26" s="1"/>
      <c r="S26" s="1"/>
      <c r="T26" s="1"/>
      <c r="U26" s="1"/>
      <c r="V26" s="1"/>
      <c r="W26" s="1"/>
      <c r="X26" s="1"/>
      <c r="Y26" s="1"/>
      <c r="Z26" s="1"/>
    </row>
    <row r="27" spans="1:26" ht="34.799999999999997">
      <c r="A27" s="1"/>
      <c r="B27" s="119" t="s">
        <v>69</v>
      </c>
      <c r="C27" s="143">
        <f>C18</f>
        <v>2</v>
      </c>
      <c r="D27" s="143"/>
      <c r="E27" s="124">
        <f>C27*1.9</f>
        <v>3.8</v>
      </c>
      <c r="F27" s="1"/>
      <c r="G27" s="1"/>
      <c r="H27" s="1"/>
      <c r="I27" s="1"/>
      <c r="J27" s="1"/>
      <c r="K27" s="1"/>
      <c r="L27" s="1"/>
      <c r="M27" s="1"/>
      <c r="N27" s="113"/>
      <c r="O27" s="1"/>
      <c r="P27" s="1"/>
      <c r="Q27" s="1"/>
      <c r="R27" s="1"/>
      <c r="S27" s="1"/>
      <c r="T27" s="1"/>
      <c r="U27" s="1"/>
      <c r="V27" s="1"/>
      <c r="W27" s="1"/>
      <c r="X27" s="1"/>
      <c r="Y27" s="1"/>
      <c r="Z27" s="1"/>
    </row>
    <row r="28" spans="1:26" ht="18" thickBot="1">
      <c r="A28" s="1"/>
      <c r="B28" s="116"/>
      <c r="C28" s="117"/>
      <c r="D28" s="117"/>
      <c r="E28" s="126"/>
      <c r="F28" s="1"/>
      <c r="G28" s="1"/>
      <c r="H28" s="1"/>
      <c r="I28" s="1"/>
      <c r="J28" s="1"/>
      <c r="K28" s="1"/>
      <c r="L28" s="1"/>
      <c r="M28" s="1"/>
      <c r="N28" s="113"/>
      <c r="O28" s="1"/>
      <c r="P28" s="1"/>
      <c r="Q28" s="1"/>
      <c r="R28" s="1"/>
      <c r="S28" s="1"/>
      <c r="T28" s="1"/>
      <c r="U28" s="1"/>
      <c r="V28" s="1"/>
      <c r="W28" s="1"/>
      <c r="X28" s="1"/>
      <c r="Y28" s="1"/>
      <c r="Z28" s="1"/>
    </row>
    <row r="29" spans="1:26" ht="18" customHeight="1" thickTop="1">
      <c r="A29" s="1"/>
      <c r="B29" s="62" t="s">
        <v>23</v>
      </c>
      <c r="C29" s="154"/>
      <c r="D29" s="154"/>
      <c r="E29" s="127">
        <f>SUM(E22:E27)</f>
        <v>233.33666666666667</v>
      </c>
      <c r="F29" s="1"/>
      <c r="G29" s="1"/>
      <c r="H29" s="1"/>
      <c r="I29" s="1"/>
      <c r="J29" s="1"/>
      <c r="K29" s="1"/>
      <c r="L29" s="1"/>
      <c r="M29" s="1"/>
      <c r="N29" s="1"/>
      <c r="O29" s="1"/>
      <c r="P29" s="1"/>
      <c r="Q29" s="1"/>
      <c r="R29" s="1"/>
      <c r="S29" s="1"/>
      <c r="T29" s="1"/>
      <c r="U29" s="1"/>
      <c r="V29" s="1"/>
      <c r="W29" s="1"/>
      <c r="X29" s="1"/>
      <c r="Y29" s="1"/>
      <c r="Z29" s="1"/>
    </row>
    <row r="30" spans="1:26" ht="18" customHeight="1">
      <c r="A30" s="1"/>
      <c r="B30" s="55" t="s">
        <v>33</v>
      </c>
      <c r="C30" s="152">
        <v>6</v>
      </c>
      <c r="D30" s="152"/>
      <c r="E30" s="123">
        <f t="shared" ref="E30:E31" si="0">C30</f>
        <v>6</v>
      </c>
      <c r="F30" s="1"/>
      <c r="G30" s="1"/>
      <c r="H30" s="1"/>
      <c r="I30" s="1"/>
      <c r="J30" s="1"/>
      <c r="K30" s="1"/>
      <c r="L30" s="1"/>
      <c r="M30" s="1"/>
      <c r="N30" s="1"/>
      <c r="O30" s="1"/>
      <c r="P30" s="1"/>
      <c r="Q30" s="1"/>
      <c r="R30" s="1"/>
      <c r="S30" s="1"/>
      <c r="T30" s="1"/>
      <c r="U30" s="1"/>
      <c r="V30" s="1"/>
      <c r="W30" s="1"/>
      <c r="X30" s="1"/>
      <c r="Y30" s="1"/>
      <c r="Z30" s="1"/>
    </row>
    <row r="31" spans="1:26" ht="18" customHeight="1" thickBot="1">
      <c r="A31" s="1"/>
      <c r="B31" s="66" t="s">
        <v>36</v>
      </c>
      <c r="C31" s="153">
        <v>8.35</v>
      </c>
      <c r="D31" s="153"/>
      <c r="E31" s="128">
        <f t="shared" si="0"/>
        <v>8.35</v>
      </c>
      <c r="F31" s="1"/>
      <c r="G31" s="1"/>
      <c r="H31" s="1"/>
      <c r="I31" s="1"/>
      <c r="J31" s="1"/>
      <c r="K31" s="1"/>
      <c r="L31" s="1"/>
      <c r="M31" s="1"/>
      <c r="N31" s="1"/>
      <c r="O31" s="1"/>
      <c r="P31" s="1"/>
      <c r="Q31" s="1"/>
      <c r="R31" s="1"/>
      <c r="S31" s="1"/>
      <c r="T31" s="1"/>
      <c r="U31" s="1"/>
      <c r="V31" s="1"/>
      <c r="W31" s="1"/>
      <c r="X31" s="1"/>
      <c r="Y31" s="1"/>
      <c r="Z31" s="1"/>
    </row>
    <row r="32" spans="1:26" ht="18" customHeight="1" thickTop="1">
      <c r="A32" s="1"/>
      <c r="B32" s="62" t="s">
        <v>23</v>
      </c>
      <c r="C32" s="79"/>
      <c r="D32" s="80"/>
      <c r="E32" s="127">
        <f>SUM(E29:E31)</f>
        <v>247.68666666666667</v>
      </c>
      <c r="F32" s="1"/>
      <c r="G32" s="1"/>
      <c r="H32" s="1"/>
      <c r="I32" s="1"/>
      <c r="J32" s="1"/>
      <c r="K32" s="1"/>
      <c r="L32" s="1"/>
      <c r="M32" s="1"/>
      <c r="N32" s="1"/>
      <c r="O32" s="1"/>
      <c r="P32" s="1"/>
      <c r="Q32" s="1"/>
      <c r="R32" s="1"/>
      <c r="S32" s="1"/>
      <c r="T32" s="1"/>
      <c r="U32" s="1"/>
      <c r="V32" s="1"/>
      <c r="W32" s="1"/>
      <c r="X32" s="1"/>
      <c r="Y32" s="1"/>
      <c r="Z32" s="1"/>
    </row>
    <row r="33" spans="1:26" ht="18" customHeight="1" thickBot="1">
      <c r="A33" s="1"/>
      <c r="B33" s="66" t="s">
        <v>41</v>
      </c>
      <c r="C33" s="82"/>
      <c r="D33" s="77"/>
      <c r="E33" s="128">
        <f>E32*0.19</f>
        <v>47.06046666666667</v>
      </c>
      <c r="F33" s="1"/>
      <c r="G33" s="1"/>
      <c r="H33" s="1"/>
      <c r="I33" s="1"/>
      <c r="J33" s="1"/>
      <c r="K33" s="1"/>
      <c r="L33" s="1"/>
      <c r="M33" s="1"/>
      <c r="N33" s="1"/>
      <c r="O33" s="1"/>
      <c r="P33" s="1"/>
      <c r="Q33" s="1"/>
      <c r="R33" s="1"/>
      <c r="S33" s="1"/>
      <c r="T33" s="1"/>
      <c r="U33" s="1"/>
      <c r="V33" s="1"/>
      <c r="W33" s="1"/>
      <c r="X33" s="1"/>
      <c r="Y33" s="1"/>
      <c r="Z33" s="1"/>
    </row>
    <row r="34" spans="1:26" ht="18" customHeight="1" thickTop="1" thickBot="1">
      <c r="A34" s="1"/>
      <c r="B34" s="70" t="s">
        <v>24</v>
      </c>
      <c r="C34" s="83"/>
      <c r="D34" s="83"/>
      <c r="E34" s="129">
        <f>SUM(E32:E33)</f>
        <v>294.74713333333335</v>
      </c>
      <c r="F34" s="1"/>
      <c r="G34" s="1"/>
      <c r="H34" s="1"/>
      <c r="I34" s="1"/>
      <c r="J34" s="1"/>
      <c r="K34" s="1"/>
      <c r="L34" s="1"/>
      <c r="M34" s="1"/>
      <c r="N34" s="1"/>
      <c r="O34" s="1"/>
      <c r="P34" s="1"/>
      <c r="Q34" s="1"/>
      <c r="R34" s="1"/>
      <c r="S34" s="1"/>
      <c r="T34" s="1"/>
      <c r="U34" s="1"/>
      <c r="V34" s="1"/>
      <c r="W34" s="1"/>
      <c r="X34" s="1"/>
      <c r="Y34" s="1"/>
      <c r="Z34" s="1"/>
    </row>
    <row r="35" spans="1:26" ht="37.200000000000003" customHeight="1" thickTop="1" thickBot="1">
      <c r="A35" s="1"/>
      <c r="B35" s="85"/>
      <c r="C35" s="86"/>
      <c r="D35" s="86"/>
      <c r="E35" s="86"/>
      <c r="F35" s="1"/>
      <c r="G35" s="1"/>
      <c r="H35" s="1"/>
      <c r="I35" s="1"/>
      <c r="J35" s="1"/>
      <c r="K35" s="1"/>
      <c r="L35" s="1"/>
      <c r="M35" s="1"/>
      <c r="N35" s="1"/>
      <c r="O35" s="1"/>
      <c r="P35" s="1"/>
      <c r="Q35" s="1"/>
      <c r="R35" s="1"/>
      <c r="S35" s="1"/>
      <c r="T35" s="1"/>
      <c r="U35" s="1"/>
      <c r="V35" s="1"/>
      <c r="W35" s="1"/>
      <c r="X35" s="1"/>
      <c r="Y35" s="1"/>
      <c r="Z35" s="1"/>
    </row>
    <row r="36" spans="1:26" ht="22.2" customHeight="1" thickTop="1" thickBot="1">
      <c r="A36" s="1"/>
      <c r="B36" s="87" t="s">
        <v>37</v>
      </c>
      <c r="C36" s="88"/>
      <c r="D36" s="88"/>
      <c r="E36" s="89"/>
      <c r="F36" s="1"/>
      <c r="G36" s="1"/>
      <c r="H36" s="1"/>
      <c r="I36" s="1"/>
      <c r="J36" s="1"/>
      <c r="K36" s="1"/>
      <c r="L36" s="1"/>
      <c r="M36" s="1"/>
      <c r="N36" s="1"/>
      <c r="O36" s="1"/>
      <c r="P36" s="1"/>
      <c r="Q36" s="1"/>
      <c r="R36" s="1"/>
      <c r="S36" s="1"/>
      <c r="T36" s="1"/>
      <c r="U36" s="1"/>
      <c r="V36" s="1"/>
      <c r="W36" s="1"/>
      <c r="X36" s="1"/>
      <c r="Y36" s="1"/>
      <c r="Z36" s="1"/>
    </row>
    <row r="37" spans="1:26" ht="59.55" customHeight="1" thickTop="1">
      <c r="A37" s="1"/>
      <c r="B37" s="144" t="s">
        <v>58</v>
      </c>
      <c r="C37" s="145"/>
      <c r="D37" s="145"/>
      <c r="E37" s="101">
        <v>3.5</v>
      </c>
      <c r="F37" s="1"/>
      <c r="G37" s="1"/>
      <c r="H37" s="1"/>
      <c r="I37" s="1"/>
      <c r="J37" s="1"/>
      <c r="K37" s="1"/>
      <c r="L37" s="1"/>
      <c r="M37" s="1"/>
      <c r="N37" s="1"/>
      <c r="O37" s="1"/>
      <c r="P37" s="1"/>
      <c r="Q37" s="1"/>
      <c r="R37" s="1"/>
      <c r="S37" s="1"/>
      <c r="T37" s="1"/>
      <c r="U37" s="1"/>
      <c r="V37" s="1"/>
      <c r="W37" s="1"/>
      <c r="X37" s="1"/>
      <c r="Y37" s="1"/>
      <c r="Z37" s="1"/>
    </row>
    <row r="38" spans="1:26" ht="60" customHeight="1">
      <c r="A38" s="1"/>
      <c r="B38" s="146" t="s">
        <v>59</v>
      </c>
      <c r="C38" s="147"/>
      <c r="D38" s="147"/>
      <c r="E38" s="103">
        <v>6</v>
      </c>
      <c r="F38" s="1"/>
      <c r="G38" s="1"/>
      <c r="H38" s="1"/>
      <c r="I38" s="1"/>
      <c r="J38" s="1"/>
      <c r="K38" s="1"/>
      <c r="L38" s="1"/>
      <c r="M38" s="1"/>
      <c r="N38" s="1"/>
      <c r="O38" s="1"/>
      <c r="P38" s="1"/>
      <c r="Q38" s="1"/>
      <c r="R38" s="1"/>
      <c r="S38" s="1"/>
      <c r="T38" s="1"/>
      <c r="U38" s="1"/>
      <c r="V38" s="1"/>
      <c r="W38" s="1"/>
      <c r="X38" s="1"/>
      <c r="Y38" s="1"/>
      <c r="Z38" s="1"/>
    </row>
    <row r="39" spans="1:26" ht="97.8" customHeight="1">
      <c r="A39" s="1"/>
      <c r="B39" s="146" t="s">
        <v>60</v>
      </c>
      <c r="C39" s="147"/>
      <c r="D39" s="147"/>
      <c r="E39" s="103">
        <v>8</v>
      </c>
      <c r="F39" s="1"/>
      <c r="G39" s="1"/>
      <c r="H39" s="1"/>
      <c r="I39" s="1"/>
      <c r="J39" s="1"/>
      <c r="K39" s="1"/>
      <c r="L39" s="1"/>
      <c r="M39" s="1"/>
      <c r="N39" s="1"/>
      <c r="O39" s="1"/>
      <c r="P39" s="1"/>
      <c r="Q39" s="1"/>
      <c r="R39" s="1"/>
      <c r="S39" s="1"/>
      <c r="T39" s="1"/>
      <c r="U39" s="1"/>
      <c r="V39" s="1"/>
      <c r="W39" s="1"/>
      <c r="X39" s="1"/>
      <c r="Y39" s="1"/>
      <c r="Z39" s="1"/>
    </row>
    <row r="40" spans="1:26" ht="49.2" customHeight="1" thickBot="1">
      <c r="A40" s="1"/>
      <c r="B40" s="148" t="s">
        <v>63</v>
      </c>
      <c r="C40" s="149"/>
      <c r="D40" s="149"/>
      <c r="E40" s="104"/>
      <c r="F40" s="1"/>
      <c r="G40" s="1"/>
      <c r="H40" s="1"/>
      <c r="I40" s="1"/>
      <c r="J40" s="1"/>
      <c r="K40" s="1"/>
      <c r="L40" s="1"/>
      <c r="M40" s="1"/>
      <c r="N40" s="1"/>
      <c r="O40" s="1"/>
      <c r="P40" s="1"/>
      <c r="Q40" s="1"/>
      <c r="R40" s="1"/>
      <c r="S40" s="1"/>
      <c r="T40" s="1"/>
      <c r="U40" s="1"/>
      <c r="V40" s="1"/>
      <c r="W40" s="1"/>
      <c r="X40" s="1"/>
      <c r="Y40" s="1"/>
      <c r="Z40" s="1"/>
    </row>
    <row r="41" spans="1:26" ht="12.75" customHeight="1" thickTop="1">
      <c r="A41" s="1"/>
      <c r="B41" s="27"/>
      <c r="C41" s="27"/>
      <c r="D41" s="27"/>
      <c r="E41" s="44"/>
      <c r="F41" s="1"/>
      <c r="G41" s="1"/>
      <c r="H41" s="1"/>
      <c r="I41" s="1"/>
      <c r="J41" s="1"/>
      <c r="K41" s="1"/>
      <c r="L41" s="1"/>
      <c r="M41" s="1"/>
      <c r="N41" s="1"/>
      <c r="O41" s="1"/>
      <c r="P41" s="1"/>
      <c r="Q41" s="1"/>
      <c r="R41" s="1"/>
      <c r="S41" s="1"/>
      <c r="T41" s="1"/>
      <c r="U41" s="1"/>
      <c r="V41" s="1"/>
      <c r="W41" s="1"/>
      <c r="X41" s="1"/>
      <c r="Y41" s="1"/>
      <c r="Z41" s="1"/>
    </row>
    <row r="42" spans="1:26" ht="12.75" customHeight="1">
      <c r="A42" s="1"/>
      <c r="B42" s="3" t="s">
        <v>25</v>
      </c>
      <c r="C42" s="1"/>
      <c r="D42" s="1"/>
      <c r="E42" s="1"/>
      <c r="F42" s="1"/>
      <c r="G42" s="1"/>
      <c r="H42" s="1"/>
      <c r="I42" s="1"/>
      <c r="J42" s="1"/>
      <c r="K42" s="1"/>
      <c r="L42" s="1"/>
      <c r="M42" s="1"/>
      <c r="N42" s="1"/>
      <c r="O42" s="1"/>
      <c r="P42" s="1"/>
      <c r="Q42" s="1"/>
      <c r="R42" s="1"/>
      <c r="S42" s="1"/>
      <c r="T42" s="1"/>
      <c r="U42" s="1"/>
      <c r="V42" s="1"/>
      <c r="W42" s="1"/>
      <c r="X42" s="1"/>
      <c r="Y42" s="1"/>
      <c r="Z42" s="1"/>
    </row>
    <row r="43" spans="1:26" ht="21" customHeight="1">
      <c r="A43" s="1"/>
      <c r="B43" s="2" t="s">
        <v>62</v>
      </c>
      <c r="C43" s="1"/>
      <c r="D43" s="1"/>
      <c r="E43" s="1"/>
      <c r="F43" s="1"/>
      <c r="G43" s="1"/>
      <c r="H43" s="1"/>
      <c r="I43" s="1"/>
      <c r="J43" s="1"/>
      <c r="K43" s="1"/>
      <c r="L43" s="1"/>
      <c r="M43" s="1"/>
      <c r="N43" s="1"/>
      <c r="O43" s="1"/>
      <c r="P43" s="1"/>
      <c r="Q43" s="1"/>
      <c r="R43" s="1"/>
      <c r="S43" s="1"/>
      <c r="T43" s="1"/>
      <c r="U43" s="1"/>
      <c r="V43" s="1"/>
      <c r="W43" s="1"/>
      <c r="X43" s="1"/>
      <c r="Y43" s="1"/>
      <c r="Z43" s="1"/>
    </row>
    <row r="44" spans="1:26" ht="16.2" customHeight="1">
      <c r="A44" s="1"/>
      <c r="B44" s="2" t="s">
        <v>27</v>
      </c>
      <c r="C44" s="1"/>
      <c r="D44" s="1"/>
      <c r="E44" s="1"/>
      <c r="F44" s="1"/>
      <c r="G44" s="1"/>
      <c r="H44" s="1"/>
      <c r="I44" s="1"/>
      <c r="J44" s="1"/>
      <c r="K44" s="1"/>
      <c r="L44" s="1"/>
      <c r="M44" s="1"/>
      <c r="N44" s="1"/>
      <c r="O44" s="1"/>
      <c r="P44" s="1"/>
      <c r="Q44" s="1"/>
      <c r="R44" s="1"/>
      <c r="S44" s="1"/>
      <c r="T44" s="1"/>
      <c r="U44" s="1"/>
      <c r="V44" s="1"/>
      <c r="W44" s="1"/>
      <c r="X44" s="1"/>
      <c r="Y44" s="1"/>
      <c r="Z44" s="1"/>
    </row>
    <row r="45" spans="1:26" ht="16.2" customHeight="1">
      <c r="A45" s="1"/>
      <c r="B45" s="2" t="s">
        <v>28</v>
      </c>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3" t="s">
        <v>29</v>
      </c>
      <c r="C47" s="1"/>
      <c r="D47" s="1"/>
      <c r="E47" s="1"/>
      <c r="F47" s="1"/>
      <c r="G47" s="1"/>
      <c r="H47" s="1"/>
      <c r="I47" s="1"/>
      <c r="J47" s="1"/>
      <c r="K47" s="1"/>
      <c r="L47" s="1"/>
      <c r="M47" s="1"/>
      <c r="N47" s="1"/>
      <c r="O47" s="1"/>
      <c r="P47" s="1"/>
      <c r="Q47" s="1"/>
      <c r="R47" s="1"/>
      <c r="S47" s="1"/>
      <c r="T47" s="1"/>
      <c r="U47" s="1"/>
      <c r="V47" s="1"/>
      <c r="W47" s="1"/>
      <c r="X47" s="1"/>
      <c r="Y47" s="1"/>
      <c r="Z47" s="1"/>
    </row>
    <row r="48" spans="1:26" ht="16.2" customHeight="1">
      <c r="A48" s="1"/>
      <c r="B48" s="2" t="s">
        <v>30</v>
      </c>
      <c r="C48" s="1"/>
      <c r="D48" s="1"/>
      <c r="E48" s="1"/>
      <c r="F48" s="1"/>
      <c r="G48" s="1"/>
      <c r="H48" s="1"/>
      <c r="I48" s="1"/>
      <c r="J48" s="1"/>
      <c r="K48" s="1"/>
      <c r="L48" s="1"/>
      <c r="M48" s="1"/>
      <c r="N48" s="1"/>
      <c r="O48" s="1"/>
      <c r="P48" s="1"/>
      <c r="Q48" s="1"/>
      <c r="R48" s="1"/>
      <c r="S48" s="1"/>
      <c r="T48" s="1"/>
      <c r="U48" s="1"/>
      <c r="V48" s="1"/>
      <c r="W48" s="1"/>
      <c r="X48" s="1"/>
      <c r="Y48" s="1"/>
      <c r="Z48" s="1"/>
    </row>
    <row r="49" spans="1:26" ht="16.2" customHeight="1">
      <c r="A49" s="1"/>
      <c r="B49" s="2" t="s">
        <v>31</v>
      </c>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sheetProtection algorithmName="SHA-512" hashValue="8ZzJkLgTi9wGVMyG5tcuo7LRCC0j0USZIzvkEvE54KKDUwb6r4zdY5Q5a+cH8QVuoLH6ALQBEF2IsDasLCa+aA==" saltValue="UNP9zpMvmNuC5nsjTryQJA==" spinCount="100000" sheet="1" objects="1" scenarios="1"/>
  <mergeCells count="14">
    <mergeCell ref="C25:D25"/>
    <mergeCell ref="B37:D37"/>
    <mergeCell ref="B38:D38"/>
    <mergeCell ref="B40:D40"/>
    <mergeCell ref="B20:E20"/>
    <mergeCell ref="C21:D21"/>
    <mergeCell ref="C22:D22"/>
    <mergeCell ref="C23:D23"/>
    <mergeCell ref="C24:D24"/>
    <mergeCell ref="C31:D31"/>
    <mergeCell ref="C29:D29"/>
    <mergeCell ref="C30:D30"/>
    <mergeCell ref="B39:D39"/>
    <mergeCell ref="C27:D27"/>
  </mergeCells>
  <pageMargins left="0.7" right="0.7" top="0.78740157499999996" bottom="0.78740157499999996"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C103C5F-A756-4C94-BE9D-052CADEEDB09}">
          <x14:formula1>
            <xm:f>'Dronabinol-Sets'!$A:$A</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FA47-7258-4211-96DE-D4BF1CA5D762}">
  <sheetPr>
    <tabColor theme="4" tint="-0.249977111117893"/>
  </sheetPr>
  <dimension ref="A1:Z999"/>
  <sheetViews>
    <sheetView showGridLines="0" zoomScale="80" zoomScaleNormal="80" workbookViewId="0">
      <pane ySplit="5" topLeftCell="A30" activePane="bottomLeft" state="frozen"/>
      <selection pane="bottomLeft" activeCell="L32" sqref="L32"/>
    </sheetView>
  </sheetViews>
  <sheetFormatPr baseColWidth="10" defaultColWidth="14.44140625" defaultRowHeight="15" customHeight="1"/>
  <cols>
    <col min="1" max="1" width="1.6640625" customWidth="1"/>
    <col min="2" max="2" width="50" customWidth="1"/>
    <col min="3" max="3" width="37.109375" customWidth="1"/>
    <col min="4" max="4" width="17.109375" customWidth="1"/>
    <col min="5" max="5" width="14.33203125" customWidth="1"/>
    <col min="6" max="7" width="1.6640625" customWidth="1"/>
    <col min="8" max="17" width="10.44140625" customWidth="1"/>
    <col min="18" max="26" width="9" customWidth="1"/>
  </cols>
  <sheetData>
    <row r="1" spans="1:26" ht="19.2" customHeight="1">
      <c r="A1" s="1"/>
      <c r="B1" s="2" t="s">
        <v>54</v>
      </c>
      <c r="C1" s="1"/>
      <c r="D1" s="1"/>
      <c r="E1" s="1"/>
      <c r="F1" s="1"/>
      <c r="G1" s="1"/>
      <c r="H1" s="1"/>
      <c r="I1" s="1"/>
      <c r="J1" s="1"/>
      <c r="K1" s="1"/>
      <c r="L1" s="1"/>
      <c r="M1" s="1"/>
      <c r="N1" s="1"/>
      <c r="O1" s="1"/>
      <c r="P1" s="1"/>
      <c r="Q1" s="1"/>
      <c r="R1" s="1"/>
      <c r="S1" s="1"/>
      <c r="T1" s="1"/>
      <c r="U1" s="1"/>
      <c r="V1" s="1"/>
      <c r="W1" s="1"/>
      <c r="X1" s="1"/>
      <c r="Y1" s="1"/>
      <c r="Z1" s="1"/>
    </row>
    <row r="2" spans="1:26" ht="17.25" customHeight="1">
      <c r="A2" s="1"/>
      <c r="B2" s="1"/>
      <c r="C2" s="1"/>
      <c r="D2" s="27"/>
      <c r="E2" s="28" t="s">
        <v>0</v>
      </c>
      <c r="F2" s="1"/>
      <c r="G2" s="1"/>
      <c r="H2" s="1"/>
      <c r="I2" s="1"/>
      <c r="J2" s="1"/>
      <c r="K2" s="1"/>
      <c r="L2" s="1"/>
      <c r="M2" s="1"/>
      <c r="N2" s="1"/>
      <c r="O2" s="1"/>
      <c r="P2" s="1"/>
      <c r="Q2" s="1"/>
      <c r="R2" s="1"/>
      <c r="S2" s="1"/>
      <c r="T2" s="1"/>
      <c r="U2" s="1"/>
      <c r="V2" s="1"/>
      <c r="W2" s="1"/>
      <c r="X2" s="1"/>
      <c r="Y2" s="1"/>
      <c r="Z2" s="1"/>
    </row>
    <row r="3" spans="1:26" ht="16.2" customHeight="1">
      <c r="A3" s="1"/>
      <c r="B3" s="1"/>
      <c r="C3" s="29"/>
      <c r="D3" s="27"/>
      <c r="E3" s="50"/>
      <c r="F3" s="1"/>
      <c r="G3" s="1"/>
      <c r="H3" s="1"/>
      <c r="I3" s="1"/>
      <c r="J3" s="1"/>
      <c r="K3" s="1"/>
      <c r="L3" s="1"/>
      <c r="M3" s="1"/>
      <c r="N3" s="1"/>
      <c r="O3" s="1"/>
      <c r="P3" s="1"/>
      <c r="Q3" s="1"/>
      <c r="R3" s="1"/>
      <c r="S3" s="1"/>
      <c r="T3" s="1"/>
      <c r="U3" s="1"/>
      <c r="V3" s="1"/>
      <c r="W3" s="1"/>
      <c r="X3" s="1"/>
      <c r="Y3" s="1"/>
      <c r="Z3" s="1"/>
    </row>
    <row r="4" spans="1:26" ht="16.5" customHeight="1">
      <c r="A4" s="30"/>
      <c r="B4" s="31"/>
      <c r="C4" s="32"/>
      <c r="D4" s="33"/>
      <c r="E4" s="7"/>
      <c r="F4" s="1"/>
      <c r="G4" s="1"/>
      <c r="H4" s="1"/>
      <c r="I4" s="8"/>
      <c r="J4" s="8"/>
      <c r="K4" s="8"/>
      <c r="L4" s="8"/>
      <c r="M4" s="8"/>
      <c r="N4" s="8"/>
      <c r="O4" s="8"/>
      <c r="P4" s="8"/>
      <c r="Q4" s="8"/>
      <c r="R4" s="7"/>
      <c r="S4" s="7"/>
      <c r="T4" s="7"/>
      <c r="U4" s="7"/>
      <c r="V4" s="7"/>
      <c r="W4" s="7"/>
      <c r="X4" s="7"/>
      <c r="Y4" s="7"/>
      <c r="Z4" s="7"/>
    </row>
    <row r="5" spans="1:26" ht="9" customHeight="1">
      <c r="A5" s="9"/>
      <c r="B5" s="10"/>
      <c r="C5" s="11"/>
      <c r="D5" s="12"/>
      <c r="E5" s="12"/>
      <c r="F5" s="1"/>
      <c r="G5" s="1"/>
      <c r="H5" s="13"/>
      <c r="I5" s="14"/>
      <c r="J5" s="14"/>
      <c r="K5" s="14"/>
      <c r="L5" s="14"/>
      <c r="M5" s="14"/>
      <c r="N5" s="14"/>
      <c r="O5" s="14"/>
      <c r="P5" s="14"/>
      <c r="Q5" s="14"/>
      <c r="R5" s="14"/>
      <c r="S5" s="14"/>
      <c r="T5" s="7"/>
      <c r="U5" s="7"/>
      <c r="V5" s="7"/>
      <c r="W5" s="7"/>
      <c r="X5" s="7"/>
      <c r="Y5" s="7"/>
      <c r="Z5" s="7"/>
    </row>
    <row r="6" spans="1:26" ht="12.75" customHeight="1">
      <c r="A6" s="1"/>
      <c r="B6" s="34"/>
      <c r="C6" s="1"/>
      <c r="D6" s="1"/>
      <c r="E6" s="1"/>
      <c r="F6" s="1"/>
      <c r="G6" s="1"/>
      <c r="H6" s="1"/>
      <c r="I6" s="1"/>
      <c r="J6" s="1"/>
      <c r="K6" s="1"/>
      <c r="L6" s="1"/>
      <c r="M6" s="1"/>
      <c r="N6" s="1"/>
      <c r="O6" s="1"/>
      <c r="P6" s="1"/>
      <c r="Q6" s="1"/>
      <c r="R6" s="1"/>
      <c r="S6" s="1"/>
      <c r="T6" s="1"/>
      <c r="U6" s="1"/>
      <c r="V6" s="1"/>
      <c r="W6" s="1"/>
      <c r="X6" s="1"/>
      <c r="Y6" s="1"/>
      <c r="Z6" s="1"/>
    </row>
    <row r="7" spans="1:26" ht="22.8" customHeight="1">
      <c r="A7" s="1"/>
      <c r="B7" s="15" t="s">
        <v>1</v>
      </c>
      <c r="C7" s="35" t="s">
        <v>49</v>
      </c>
      <c r="D7" s="36"/>
      <c r="E7" s="3" t="s">
        <v>3</v>
      </c>
      <c r="F7" s="1"/>
      <c r="G7" s="1"/>
      <c r="H7" s="1"/>
      <c r="I7" s="1"/>
      <c r="J7" s="1"/>
      <c r="K7" s="1"/>
      <c r="L7" s="1"/>
      <c r="M7" s="1"/>
      <c r="N7" s="1"/>
      <c r="O7" s="1"/>
      <c r="P7" s="1"/>
      <c r="Q7" s="1"/>
      <c r="R7" s="1"/>
      <c r="S7" s="1"/>
      <c r="T7" s="1"/>
      <c r="U7" s="1"/>
      <c r="V7" s="1"/>
      <c r="W7" s="1"/>
      <c r="X7" s="1"/>
      <c r="Y7" s="1"/>
      <c r="Z7" s="1"/>
    </row>
    <row r="8" spans="1:26" ht="16.8" customHeight="1">
      <c r="A8" s="1"/>
      <c r="B8" s="37"/>
      <c r="C8" s="36"/>
      <c r="D8" s="36"/>
      <c r="E8" s="18" t="s">
        <v>4</v>
      </c>
      <c r="F8" s="1"/>
      <c r="G8" s="1"/>
      <c r="H8" s="1"/>
      <c r="I8" s="1"/>
      <c r="J8" s="1"/>
      <c r="K8" s="1"/>
      <c r="L8" s="1"/>
      <c r="M8" s="1"/>
      <c r="N8" s="1"/>
      <c r="O8" s="1"/>
      <c r="P8" s="1"/>
      <c r="Q8" s="1"/>
      <c r="R8" s="1"/>
      <c r="S8" s="1"/>
      <c r="T8" s="1"/>
      <c r="U8" s="1"/>
      <c r="V8" s="1"/>
      <c r="W8" s="1"/>
      <c r="X8" s="1"/>
      <c r="Y8" s="1"/>
      <c r="Z8" s="1"/>
    </row>
    <row r="9" spans="1:26" ht="16.8" customHeight="1">
      <c r="A9" s="1"/>
      <c r="B9" s="36" t="s">
        <v>5</v>
      </c>
      <c r="C9" s="45"/>
      <c r="D9" s="36"/>
      <c r="E9" s="107" t="s">
        <v>6</v>
      </c>
      <c r="F9" s="1"/>
      <c r="G9" s="1"/>
      <c r="H9" s="1"/>
      <c r="I9" s="1"/>
      <c r="J9" s="1"/>
      <c r="K9" s="1"/>
      <c r="L9" s="1"/>
      <c r="M9" s="1"/>
      <c r="N9" s="1"/>
      <c r="O9" s="1"/>
      <c r="P9" s="1"/>
      <c r="Q9" s="1"/>
      <c r="R9" s="1"/>
      <c r="S9" s="1"/>
      <c r="T9" s="1"/>
      <c r="U9" s="1"/>
      <c r="V9" s="1"/>
      <c r="W9" s="1"/>
      <c r="X9" s="1"/>
      <c r="Y9" s="1"/>
      <c r="Z9" s="1"/>
    </row>
    <row r="10" spans="1:26" ht="16.8" customHeight="1">
      <c r="A10" s="1"/>
      <c r="B10" s="36" t="s">
        <v>7</v>
      </c>
      <c r="C10" s="49"/>
      <c r="D10" s="36"/>
      <c r="E10" s="1"/>
      <c r="F10" s="1"/>
      <c r="G10" s="1"/>
      <c r="H10" s="1"/>
      <c r="I10" s="1"/>
      <c r="J10" s="1"/>
      <c r="K10" s="1"/>
      <c r="L10" s="1"/>
      <c r="M10" s="1"/>
      <c r="N10" s="1"/>
      <c r="O10" s="1"/>
      <c r="P10" s="1"/>
      <c r="Q10" s="1"/>
      <c r="R10" s="1"/>
      <c r="S10" s="1"/>
      <c r="T10" s="1"/>
      <c r="U10" s="1"/>
      <c r="V10" s="1"/>
      <c r="W10" s="1"/>
      <c r="X10" s="1"/>
      <c r="Y10" s="1"/>
      <c r="Z10" s="1"/>
    </row>
    <row r="11" spans="1:26" ht="16.8" customHeight="1">
      <c r="A11" s="1"/>
      <c r="B11" s="38"/>
      <c r="C11" s="36"/>
      <c r="D11" s="36"/>
      <c r="E11" s="1"/>
      <c r="F11" s="1"/>
      <c r="G11" s="1"/>
      <c r="H11" s="1"/>
      <c r="I11" s="1"/>
      <c r="J11" s="1"/>
      <c r="K11" s="1"/>
      <c r="L11" s="1"/>
      <c r="M11" s="1"/>
      <c r="N11" s="1"/>
      <c r="O11" s="1"/>
      <c r="P11" s="1"/>
      <c r="Q11" s="1"/>
      <c r="R11" s="1"/>
      <c r="S11" s="1"/>
      <c r="T11" s="1"/>
      <c r="U11" s="1"/>
      <c r="V11" s="1"/>
      <c r="W11" s="1"/>
      <c r="X11" s="1"/>
      <c r="Y11" s="1"/>
      <c r="Z11" s="1"/>
    </row>
    <row r="12" spans="1:26" ht="16.8" customHeight="1">
      <c r="A12" s="1"/>
      <c r="B12" s="36" t="s">
        <v>51</v>
      </c>
      <c r="C12" s="110">
        <v>500</v>
      </c>
      <c r="D12" s="36"/>
      <c r="E12" s="39"/>
      <c r="F12" s="1"/>
      <c r="G12" s="1"/>
      <c r="H12" s="1"/>
      <c r="I12" s="1"/>
      <c r="J12" s="1"/>
      <c r="K12" s="1"/>
      <c r="L12" s="1"/>
      <c r="M12" s="1"/>
      <c r="N12" s="1"/>
      <c r="O12" s="1"/>
      <c r="P12" s="1"/>
      <c r="Q12" s="1"/>
      <c r="R12" s="1"/>
      <c r="S12" s="1"/>
      <c r="T12" s="1"/>
      <c r="U12" s="1"/>
      <c r="V12" s="1"/>
      <c r="W12" s="1"/>
      <c r="X12" s="1"/>
      <c r="Y12" s="1"/>
      <c r="Z12" s="1"/>
    </row>
    <row r="13" spans="1:26" ht="16.8" customHeight="1">
      <c r="A13" s="1"/>
      <c r="B13" s="36" t="s">
        <v>64</v>
      </c>
      <c r="C13" s="45">
        <v>100</v>
      </c>
      <c r="D13" s="36"/>
      <c r="E13" s="39"/>
      <c r="F13" s="1"/>
      <c r="G13" s="1"/>
      <c r="H13" s="1"/>
      <c r="I13" s="1"/>
      <c r="J13" s="1"/>
      <c r="K13" s="1"/>
      <c r="L13" s="1"/>
      <c r="M13" s="1"/>
      <c r="N13" s="1"/>
      <c r="O13" s="1"/>
      <c r="P13" s="1"/>
      <c r="Q13" s="1"/>
      <c r="R13" s="1"/>
      <c r="S13" s="1"/>
      <c r="T13" s="1"/>
      <c r="U13" s="1"/>
      <c r="V13" s="1"/>
      <c r="W13" s="1"/>
      <c r="X13" s="1"/>
      <c r="Y13" s="1"/>
      <c r="Z13" s="1"/>
    </row>
    <row r="14" spans="1:26" ht="16.8" customHeight="1">
      <c r="A14" s="1"/>
      <c r="B14" s="36" t="s">
        <v>65</v>
      </c>
      <c r="C14" s="110">
        <v>5</v>
      </c>
      <c r="D14" s="36"/>
      <c r="E14" s="39"/>
      <c r="F14" s="1"/>
      <c r="G14" s="1"/>
      <c r="H14" s="1"/>
      <c r="I14" s="1"/>
      <c r="J14" s="1"/>
      <c r="K14" s="1"/>
      <c r="L14" s="1"/>
      <c r="M14" s="1"/>
      <c r="N14" s="1"/>
      <c r="O14" s="1"/>
      <c r="P14" s="1"/>
      <c r="Q14" s="1"/>
      <c r="R14" s="1"/>
      <c r="S14" s="1"/>
      <c r="T14" s="1"/>
      <c r="U14" s="1"/>
      <c r="V14" s="1"/>
      <c r="W14" s="1"/>
      <c r="X14" s="1"/>
      <c r="Y14" s="1"/>
      <c r="Z14" s="1"/>
    </row>
    <row r="15" spans="1:26" ht="16.8" customHeight="1">
      <c r="A15" s="1"/>
      <c r="B15" s="36"/>
      <c r="C15" s="40"/>
      <c r="D15" s="36"/>
      <c r="E15" s="39"/>
      <c r="F15" s="1"/>
      <c r="G15" s="1"/>
      <c r="H15" s="1"/>
      <c r="I15" s="1"/>
      <c r="J15" s="1"/>
      <c r="K15" s="1"/>
      <c r="L15" s="1"/>
      <c r="M15" s="1"/>
      <c r="N15" s="1"/>
      <c r="O15" s="1"/>
      <c r="P15" s="1"/>
      <c r="Q15" s="1"/>
      <c r="R15" s="1"/>
      <c r="S15" s="1"/>
      <c r="T15" s="1"/>
      <c r="U15" s="1"/>
      <c r="V15" s="1"/>
      <c r="W15" s="1"/>
      <c r="X15" s="1"/>
      <c r="Y15" s="1"/>
      <c r="Z15" s="1"/>
    </row>
    <row r="16" spans="1:26" ht="16.8" customHeight="1">
      <c r="A16" s="1"/>
      <c r="B16" s="2" t="s">
        <v>53</v>
      </c>
      <c r="C16" s="184">
        <f>IF(C12=500,129,199)</f>
        <v>129</v>
      </c>
      <c r="D16" s="36"/>
      <c r="E16" s="39"/>
      <c r="F16" s="1"/>
      <c r="G16" s="1"/>
      <c r="H16" s="1"/>
      <c r="I16" s="1"/>
      <c r="J16" s="1"/>
      <c r="K16" s="1"/>
      <c r="L16" s="1"/>
      <c r="M16" s="1"/>
      <c r="N16" s="1"/>
      <c r="O16" s="1"/>
      <c r="P16" s="1"/>
      <c r="Q16" s="1"/>
      <c r="R16" s="1"/>
      <c r="S16" s="1"/>
      <c r="T16" s="1"/>
      <c r="U16" s="1"/>
      <c r="V16" s="1"/>
      <c r="W16" s="1"/>
      <c r="X16" s="1"/>
      <c r="Y16" s="1"/>
      <c r="Z16" s="1"/>
    </row>
    <row r="17" spans="1:26" ht="16.8" customHeight="1">
      <c r="A17" s="1"/>
      <c r="B17" s="2"/>
      <c r="C17" s="2"/>
      <c r="D17" s="36"/>
      <c r="E17" s="39"/>
      <c r="F17" s="1"/>
      <c r="G17" s="1"/>
      <c r="H17" s="1"/>
      <c r="I17" s="1"/>
      <c r="J17" s="1"/>
      <c r="K17" s="1"/>
      <c r="L17" s="1"/>
      <c r="M17" s="1"/>
      <c r="N17" s="1"/>
      <c r="O17" s="1"/>
      <c r="P17" s="1"/>
      <c r="Q17" s="1"/>
      <c r="R17" s="1"/>
      <c r="S17" s="1"/>
      <c r="T17" s="1"/>
      <c r="U17" s="1"/>
      <c r="V17" s="1"/>
      <c r="W17" s="1"/>
      <c r="X17" s="1"/>
      <c r="Y17" s="1"/>
      <c r="Z17" s="1"/>
    </row>
    <row r="18" spans="1:26" ht="16.8" customHeight="1">
      <c r="A18" s="1"/>
      <c r="B18" s="171" t="s">
        <v>66</v>
      </c>
      <c r="C18" s="183">
        <v>2</v>
      </c>
      <c r="D18" s="36"/>
      <c r="E18" s="39"/>
      <c r="F18" s="1"/>
      <c r="G18" s="1"/>
      <c r="H18" s="1"/>
      <c r="I18" s="1"/>
      <c r="J18" s="1"/>
      <c r="K18" s="1"/>
      <c r="L18" s="1"/>
      <c r="M18" s="1"/>
      <c r="N18" s="1"/>
      <c r="O18" s="1"/>
      <c r="P18" s="1"/>
      <c r="Q18" s="1"/>
      <c r="R18" s="1"/>
      <c r="S18" s="1"/>
      <c r="T18" s="1"/>
      <c r="U18" s="1"/>
      <c r="V18" s="1"/>
      <c r="W18" s="1"/>
      <c r="X18" s="1"/>
      <c r="Y18" s="1"/>
      <c r="Z18" s="1"/>
    </row>
    <row r="19" spans="1:26" ht="30" customHeight="1" thickBot="1">
      <c r="A19" s="1"/>
      <c r="B19" s="39"/>
      <c r="C19" s="39"/>
      <c r="D19" s="39"/>
      <c r="E19" s="39"/>
      <c r="F19" s="1"/>
      <c r="G19" s="1"/>
      <c r="H19" s="1"/>
      <c r="I19" s="1"/>
      <c r="J19" s="1"/>
      <c r="K19" s="1"/>
      <c r="L19" s="1"/>
      <c r="M19" s="1"/>
      <c r="N19" s="1"/>
      <c r="O19" s="1"/>
      <c r="P19" s="1"/>
      <c r="Q19" s="1"/>
      <c r="R19" s="1"/>
      <c r="S19" s="1"/>
      <c r="T19" s="1"/>
      <c r="U19" s="1"/>
      <c r="V19" s="1"/>
      <c r="W19" s="1"/>
      <c r="X19" s="1"/>
      <c r="Y19" s="1"/>
      <c r="Z19" s="1"/>
    </row>
    <row r="20" spans="1:26" ht="27" customHeight="1" thickTop="1" thickBot="1">
      <c r="A20" s="1"/>
      <c r="B20" s="140" t="s">
        <v>12</v>
      </c>
      <c r="C20" s="141"/>
      <c r="D20" s="141"/>
      <c r="E20" s="142"/>
      <c r="F20" s="1"/>
      <c r="G20" s="1"/>
      <c r="H20" s="1"/>
      <c r="I20" s="1"/>
      <c r="J20" s="1"/>
      <c r="K20" s="1"/>
      <c r="L20" s="1"/>
      <c r="M20" s="1"/>
      <c r="N20" s="1"/>
      <c r="O20" s="1"/>
      <c r="P20" s="1"/>
      <c r="Q20" s="1"/>
      <c r="R20" s="1"/>
      <c r="S20" s="1"/>
      <c r="T20" s="1"/>
      <c r="U20" s="1"/>
      <c r="V20" s="1"/>
      <c r="W20" s="1"/>
      <c r="X20" s="1"/>
      <c r="Y20" s="1"/>
      <c r="Z20" s="1"/>
    </row>
    <row r="21" spans="1:26" ht="33" customHeight="1" thickTop="1" thickBot="1">
      <c r="A21" s="1"/>
      <c r="B21" s="108" t="s">
        <v>13</v>
      </c>
      <c r="C21" s="156" t="s">
        <v>56</v>
      </c>
      <c r="D21" s="156"/>
      <c r="E21" s="109" t="s">
        <v>16</v>
      </c>
      <c r="F21" s="1"/>
      <c r="G21" s="1"/>
      <c r="H21" s="1"/>
      <c r="I21" s="1"/>
      <c r="J21" s="1"/>
      <c r="K21" s="1"/>
      <c r="L21" s="1"/>
      <c r="M21" s="1"/>
      <c r="N21" s="1"/>
      <c r="O21" s="1"/>
      <c r="P21" s="1"/>
      <c r="Q21" s="1"/>
      <c r="R21" s="1"/>
      <c r="S21" s="1"/>
      <c r="T21" s="1"/>
      <c r="U21" s="1"/>
      <c r="V21" s="1"/>
      <c r="W21" s="1"/>
      <c r="X21" s="1"/>
      <c r="Y21" s="1"/>
      <c r="Z21" s="1"/>
    </row>
    <row r="22" spans="1:26" ht="19.8" customHeight="1" thickTop="1">
      <c r="A22" s="1"/>
      <c r="B22" s="55" t="s">
        <v>55</v>
      </c>
      <c r="C22" s="151">
        <f>C16/(IF(C12=500,500,1000))</f>
        <v>0.25800000000000001</v>
      </c>
      <c r="D22" s="151"/>
      <c r="E22" s="123">
        <f>C22*C13*C14</f>
        <v>129</v>
      </c>
      <c r="F22" s="1"/>
      <c r="G22" s="1"/>
      <c r="H22" s="1"/>
      <c r="I22" s="1"/>
      <c r="J22" s="1"/>
      <c r="K22" s="1"/>
      <c r="L22" s="1"/>
      <c r="M22" s="1"/>
      <c r="N22" s="1"/>
      <c r="O22" s="1"/>
      <c r="P22" s="1"/>
      <c r="Q22" s="1"/>
      <c r="R22" s="1"/>
      <c r="S22" s="1"/>
      <c r="T22" s="1"/>
      <c r="U22" s="1"/>
      <c r="V22" s="1"/>
      <c r="W22" s="1"/>
      <c r="X22" s="1"/>
      <c r="Y22" s="1"/>
      <c r="Z22" s="1"/>
    </row>
    <row r="23" spans="1:26" ht="17.399999999999999">
      <c r="A23" s="1"/>
      <c r="B23" s="55"/>
      <c r="C23" s="115"/>
      <c r="D23" s="115"/>
      <c r="E23" s="130"/>
      <c r="F23" s="1"/>
      <c r="G23" s="1"/>
      <c r="H23" s="1"/>
      <c r="I23" s="1"/>
      <c r="J23" s="1"/>
      <c r="K23" s="1"/>
      <c r="L23" s="1"/>
      <c r="M23" s="1"/>
      <c r="N23" s="1"/>
      <c r="O23" s="1"/>
      <c r="P23" s="1"/>
      <c r="Q23" s="1"/>
      <c r="R23" s="1"/>
      <c r="S23" s="1"/>
      <c r="T23" s="1"/>
      <c r="U23" s="1"/>
      <c r="V23" s="1"/>
      <c r="W23" s="1"/>
      <c r="X23" s="1"/>
      <c r="Y23" s="1"/>
      <c r="Z23" s="1"/>
    </row>
    <row r="24" spans="1:26" ht="34.799999999999997">
      <c r="A24" s="1"/>
      <c r="B24" s="119" t="s">
        <v>57</v>
      </c>
      <c r="C24" s="155">
        <f>C22*0.9</f>
        <v>0.23220000000000002</v>
      </c>
      <c r="D24" s="155">
        <f>IF($C$14&lt;=15,$C$14,15)</f>
        <v>5</v>
      </c>
      <c r="E24" s="131">
        <f>MIN(100,C13*C14*C24)</f>
        <v>100</v>
      </c>
      <c r="F24" s="1"/>
      <c r="G24" s="1"/>
      <c r="H24" s="1"/>
      <c r="I24" s="1"/>
      <c r="J24" s="1"/>
      <c r="K24" s="1"/>
      <c r="L24" s="1"/>
      <c r="M24" s="1"/>
      <c r="O24" s="1"/>
      <c r="P24" s="1"/>
      <c r="Q24" s="1"/>
      <c r="R24" s="1"/>
      <c r="S24" s="1"/>
      <c r="T24" s="1"/>
      <c r="U24" s="1"/>
      <c r="V24" s="1"/>
      <c r="W24" s="1"/>
      <c r="X24" s="1"/>
      <c r="Y24" s="1"/>
      <c r="Z24" s="1"/>
    </row>
    <row r="25" spans="1:26" ht="17.399999999999999">
      <c r="A25" s="1"/>
      <c r="B25" s="119"/>
      <c r="C25" s="120"/>
      <c r="D25" s="120"/>
      <c r="E25" s="132"/>
      <c r="F25" s="1"/>
      <c r="G25" s="1"/>
      <c r="H25" s="1"/>
      <c r="I25" s="1"/>
      <c r="J25" s="1"/>
      <c r="K25" s="1"/>
      <c r="L25" s="1"/>
      <c r="M25" s="1"/>
      <c r="O25" s="1"/>
      <c r="P25" s="1"/>
      <c r="Q25" s="1"/>
      <c r="R25" s="1"/>
      <c r="S25" s="1"/>
      <c r="T25" s="1"/>
      <c r="U25" s="1"/>
      <c r="V25" s="1"/>
      <c r="W25" s="1"/>
      <c r="X25" s="1"/>
      <c r="Y25" s="1"/>
      <c r="Z25" s="1"/>
    </row>
    <row r="26" spans="1:26" ht="34.799999999999997">
      <c r="A26" s="1"/>
      <c r="B26" s="119" t="s">
        <v>61</v>
      </c>
      <c r="C26" s="155">
        <f>IF(E24&lt;100,0,C22*0.03)</f>
        <v>7.7400000000000004E-3</v>
      </c>
      <c r="D26" s="155">
        <f>IF(C14&lt;=15,0,IF(C14&lt;=30,C14-15,15))</f>
        <v>0</v>
      </c>
      <c r="E26" s="131">
        <f>((C13*C14)-(100/(C22*0.9)))*C26</f>
        <v>0.53666666666666685</v>
      </c>
      <c r="F26" s="1"/>
      <c r="G26" s="1"/>
      <c r="H26" s="1"/>
      <c r="I26" s="1"/>
      <c r="J26" s="1"/>
      <c r="K26" s="1"/>
      <c r="L26" s="1"/>
      <c r="M26" s="1"/>
      <c r="N26" s="113"/>
      <c r="O26" s="1"/>
      <c r="P26" s="1"/>
      <c r="Q26" s="1"/>
      <c r="R26" s="1"/>
      <c r="S26" s="1"/>
      <c r="T26" s="1"/>
      <c r="U26" s="1"/>
      <c r="V26" s="1"/>
      <c r="W26" s="1"/>
      <c r="X26" s="1"/>
      <c r="Y26" s="1"/>
      <c r="Z26" s="1"/>
    </row>
    <row r="27" spans="1:26" ht="17.399999999999999">
      <c r="A27" s="1"/>
      <c r="B27" s="100"/>
      <c r="C27" s="105"/>
      <c r="D27" s="105"/>
      <c r="E27" s="125"/>
      <c r="F27" s="1"/>
      <c r="G27" s="1"/>
      <c r="H27" s="1"/>
      <c r="I27" s="1"/>
      <c r="J27" s="1"/>
      <c r="K27" s="1"/>
      <c r="L27" s="1"/>
      <c r="M27" s="1"/>
      <c r="N27" s="113"/>
      <c r="O27" s="1"/>
      <c r="P27" s="1"/>
      <c r="Q27" s="1"/>
      <c r="R27" s="1"/>
      <c r="S27" s="1"/>
      <c r="T27" s="1"/>
      <c r="U27" s="1"/>
      <c r="V27" s="1"/>
      <c r="W27" s="1"/>
      <c r="X27" s="1"/>
      <c r="Y27" s="1"/>
      <c r="Z27" s="1"/>
    </row>
    <row r="28" spans="1:26" ht="34.799999999999997">
      <c r="A28" s="1"/>
      <c r="B28" s="119" t="s">
        <v>69</v>
      </c>
      <c r="C28" s="143">
        <f>C18</f>
        <v>2</v>
      </c>
      <c r="D28" s="143"/>
      <c r="E28" s="124">
        <f>C28*1.9</f>
        <v>3.8</v>
      </c>
      <c r="F28" s="1"/>
      <c r="G28" s="1"/>
      <c r="H28" s="1"/>
      <c r="I28" s="1"/>
      <c r="J28" s="1"/>
      <c r="K28" s="1"/>
      <c r="L28" s="1"/>
      <c r="M28" s="1"/>
      <c r="N28" s="113"/>
      <c r="O28" s="1"/>
      <c r="P28" s="1"/>
      <c r="Q28" s="1"/>
      <c r="R28" s="1"/>
      <c r="S28" s="1"/>
      <c r="T28" s="1"/>
      <c r="U28" s="1"/>
      <c r="V28" s="1"/>
      <c r="W28" s="1"/>
      <c r="X28" s="1"/>
      <c r="Y28" s="1"/>
      <c r="Z28" s="1"/>
    </row>
    <row r="29" spans="1:26" ht="18" thickBot="1">
      <c r="A29" s="1"/>
      <c r="B29" s="118"/>
      <c r="C29" s="117"/>
      <c r="D29" s="117"/>
      <c r="E29" s="126"/>
      <c r="F29" s="1"/>
      <c r="G29" s="1"/>
      <c r="H29" s="1"/>
      <c r="I29" s="1"/>
      <c r="J29" s="1"/>
      <c r="K29" s="1"/>
      <c r="L29" s="1"/>
      <c r="M29" s="1"/>
      <c r="N29" s="113"/>
      <c r="O29" s="1"/>
      <c r="P29" s="1"/>
      <c r="Q29" s="1"/>
      <c r="R29" s="1"/>
      <c r="S29" s="1"/>
      <c r="T29" s="1"/>
      <c r="U29" s="1"/>
      <c r="V29" s="1"/>
      <c r="W29" s="1"/>
      <c r="X29" s="1"/>
      <c r="Y29" s="1"/>
      <c r="Z29" s="1"/>
    </row>
    <row r="30" spans="1:26" ht="18" customHeight="1" thickTop="1">
      <c r="A30" s="1"/>
      <c r="B30" s="62" t="s">
        <v>23</v>
      </c>
      <c r="C30" s="154"/>
      <c r="D30" s="154"/>
      <c r="E30" s="127">
        <f>SUM(E22:E28)</f>
        <v>233.33666666666667</v>
      </c>
      <c r="F30" s="1"/>
      <c r="G30" s="1"/>
      <c r="H30" s="1"/>
      <c r="I30" s="1"/>
      <c r="J30" s="114"/>
      <c r="K30" s="1"/>
      <c r="L30" s="1"/>
      <c r="M30" s="1"/>
      <c r="O30" s="1"/>
      <c r="P30" s="1"/>
      <c r="Q30" s="1"/>
      <c r="R30" s="1"/>
      <c r="S30" s="1"/>
      <c r="T30" s="1"/>
      <c r="U30" s="1"/>
      <c r="V30" s="1"/>
      <c r="W30" s="1"/>
      <c r="X30" s="1"/>
      <c r="Y30" s="1"/>
      <c r="Z30" s="1"/>
    </row>
    <row r="31" spans="1:26" ht="18" customHeight="1">
      <c r="A31" s="1"/>
      <c r="B31" s="55" t="s">
        <v>33</v>
      </c>
      <c r="C31" s="152">
        <f>8+(ROUNDUP((C13-12)/12,0)*4)</f>
        <v>40</v>
      </c>
      <c r="D31" s="152"/>
      <c r="E31" s="123">
        <f t="shared" ref="E31:E32" si="0">C31</f>
        <v>40</v>
      </c>
      <c r="F31" s="1"/>
      <c r="G31" s="1"/>
      <c r="H31" s="1"/>
      <c r="I31" s="1"/>
      <c r="K31" s="1"/>
      <c r="L31" s="1"/>
      <c r="M31" s="1"/>
      <c r="O31" s="1"/>
      <c r="P31" s="1"/>
      <c r="Q31" s="1"/>
      <c r="R31" s="1"/>
      <c r="S31" s="1"/>
      <c r="T31" s="1"/>
      <c r="U31" s="1"/>
      <c r="V31" s="1"/>
      <c r="W31" s="1"/>
      <c r="X31" s="1"/>
      <c r="Y31" s="1"/>
      <c r="Z31" s="1"/>
    </row>
    <row r="32" spans="1:26" ht="18" customHeight="1" thickBot="1">
      <c r="A32" s="1"/>
      <c r="B32" s="66" t="s">
        <v>36</v>
      </c>
      <c r="C32" s="153">
        <v>8.35</v>
      </c>
      <c r="D32" s="153"/>
      <c r="E32" s="128">
        <f t="shared" si="0"/>
        <v>8.35</v>
      </c>
      <c r="F32" s="1"/>
      <c r="G32" s="1"/>
      <c r="H32" s="1"/>
      <c r="I32" s="1"/>
      <c r="K32" s="1"/>
      <c r="L32" s="1"/>
      <c r="M32" s="1"/>
      <c r="N32" s="1"/>
      <c r="O32" s="1"/>
      <c r="P32" s="1"/>
      <c r="Q32" s="1"/>
      <c r="R32" s="1"/>
      <c r="S32" s="1"/>
      <c r="T32" s="1"/>
      <c r="U32" s="1"/>
      <c r="V32" s="1"/>
      <c r="W32" s="1"/>
      <c r="X32" s="1"/>
      <c r="Y32" s="1"/>
      <c r="Z32" s="1"/>
    </row>
    <row r="33" spans="1:26" ht="18" customHeight="1" thickTop="1">
      <c r="A33" s="1"/>
      <c r="B33" s="62" t="s">
        <v>23</v>
      </c>
      <c r="C33" s="98"/>
      <c r="D33" s="80"/>
      <c r="E33" s="127">
        <f>SUM(E30:E32)</f>
        <v>281.68666666666672</v>
      </c>
      <c r="F33" s="1"/>
      <c r="G33" s="1"/>
      <c r="H33" s="1"/>
      <c r="I33" s="1"/>
      <c r="J33" s="1"/>
      <c r="K33" s="1"/>
      <c r="L33" s="1"/>
      <c r="M33" s="1"/>
      <c r="N33" s="1"/>
      <c r="O33" s="1"/>
      <c r="P33" s="1"/>
      <c r="Q33" s="1"/>
      <c r="R33" s="1"/>
      <c r="S33" s="1"/>
      <c r="T33" s="1"/>
      <c r="U33" s="1"/>
      <c r="V33" s="1"/>
      <c r="W33" s="1"/>
      <c r="X33" s="1"/>
      <c r="Y33" s="1"/>
      <c r="Z33" s="1"/>
    </row>
    <row r="34" spans="1:26" ht="18" customHeight="1" thickBot="1">
      <c r="A34" s="1"/>
      <c r="B34" s="66" t="s">
        <v>41</v>
      </c>
      <c r="C34" s="82"/>
      <c r="D34" s="77"/>
      <c r="E34" s="128">
        <f>E33*0.19</f>
        <v>53.520466666666678</v>
      </c>
      <c r="F34" s="1"/>
      <c r="G34" s="1"/>
      <c r="H34" s="1"/>
      <c r="I34" s="1"/>
      <c r="J34" s="1"/>
      <c r="K34" s="1"/>
      <c r="L34" s="1"/>
      <c r="M34" s="1"/>
      <c r="N34" s="1"/>
      <c r="O34" s="1"/>
      <c r="P34" s="1"/>
      <c r="Q34" s="1"/>
      <c r="R34" s="1"/>
      <c r="S34" s="1"/>
      <c r="T34" s="1"/>
      <c r="U34" s="1"/>
      <c r="V34" s="1"/>
      <c r="W34" s="1"/>
      <c r="X34" s="1"/>
      <c r="Y34" s="1"/>
      <c r="Z34" s="1"/>
    </row>
    <row r="35" spans="1:26" ht="18" customHeight="1" thickTop="1" thickBot="1">
      <c r="A35" s="1"/>
      <c r="B35" s="70" t="s">
        <v>24</v>
      </c>
      <c r="C35" s="83"/>
      <c r="D35" s="83"/>
      <c r="E35" s="129">
        <f>SUM(E33:E34)</f>
        <v>335.20713333333339</v>
      </c>
      <c r="F35" s="1"/>
      <c r="G35" s="1"/>
      <c r="H35" s="1"/>
      <c r="I35" s="1"/>
      <c r="J35" s="1"/>
      <c r="K35" s="1"/>
      <c r="L35" s="1"/>
      <c r="M35" s="1"/>
      <c r="N35" s="1"/>
      <c r="O35" s="1"/>
      <c r="P35" s="1"/>
      <c r="Q35" s="1"/>
      <c r="R35" s="1"/>
      <c r="S35" s="1"/>
      <c r="T35" s="1"/>
      <c r="U35" s="1"/>
      <c r="V35" s="1"/>
      <c r="W35" s="1"/>
      <c r="X35" s="1"/>
      <c r="Y35" s="1"/>
      <c r="Z35" s="1"/>
    </row>
    <row r="36" spans="1:26" ht="12.75" customHeight="1" thickTop="1" thickBot="1">
      <c r="A36" s="1"/>
      <c r="B36" s="85"/>
      <c r="C36" s="86"/>
      <c r="D36" s="86"/>
      <c r="E36" s="86"/>
      <c r="F36" s="1"/>
      <c r="G36" s="1"/>
      <c r="H36" s="1"/>
      <c r="I36" s="1"/>
      <c r="J36" s="1"/>
      <c r="K36" s="1"/>
      <c r="L36" s="1"/>
      <c r="M36" s="1"/>
      <c r="N36" s="1"/>
      <c r="O36" s="1"/>
      <c r="P36" s="1"/>
      <c r="Q36" s="1"/>
      <c r="R36" s="1"/>
      <c r="S36" s="1"/>
      <c r="T36" s="1"/>
      <c r="U36" s="1"/>
      <c r="V36" s="1"/>
      <c r="W36" s="1"/>
      <c r="X36" s="1"/>
      <c r="Y36" s="1"/>
      <c r="Z36" s="1"/>
    </row>
    <row r="37" spans="1:26" ht="22.2" customHeight="1" thickTop="1" thickBot="1">
      <c r="A37" s="1"/>
      <c r="B37" s="87" t="s">
        <v>37</v>
      </c>
      <c r="C37" s="88"/>
      <c r="D37" s="88"/>
      <c r="E37" s="89"/>
      <c r="F37" s="1"/>
      <c r="G37" s="1"/>
      <c r="H37" s="1"/>
      <c r="I37" s="1"/>
      <c r="J37" s="1"/>
      <c r="K37" s="1"/>
      <c r="L37" s="1"/>
      <c r="M37" s="1"/>
      <c r="N37" s="1"/>
      <c r="O37" s="1"/>
      <c r="P37" s="1"/>
      <c r="Q37" s="1"/>
      <c r="R37" s="1"/>
      <c r="S37" s="1"/>
      <c r="T37" s="1"/>
      <c r="U37" s="1"/>
      <c r="V37" s="1"/>
      <c r="W37" s="1"/>
      <c r="X37" s="1"/>
      <c r="Y37" s="1"/>
      <c r="Z37" s="1"/>
    </row>
    <row r="38" spans="1:26" ht="59.55" customHeight="1" thickTop="1">
      <c r="A38" s="1"/>
      <c r="B38" s="144" t="s">
        <v>58</v>
      </c>
      <c r="C38" s="145"/>
      <c r="D38" s="145"/>
      <c r="E38" s="101">
        <v>3.5</v>
      </c>
      <c r="F38" s="1"/>
      <c r="G38" s="1"/>
      <c r="H38" s="1"/>
      <c r="I38" s="1"/>
      <c r="J38" s="1"/>
      <c r="K38" s="1"/>
      <c r="L38" s="1"/>
      <c r="M38" s="1"/>
      <c r="N38" s="1"/>
      <c r="O38" s="1"/>
      <c r="P38" s="1"/>
      <c r="Q38" s="1"/>
      <c r="R38" s="1"/>
      <c r="S38" s="1"/>
      <c r="T38" s="1"/>
      <c r="U38" s="1"/>
      <c r="V38" s="1"/>
      <c r="W38" s="1"/>
      <c r="X38" s="1"/>
      <c r="Y38" s="1"/>
      <c r="Z38" s="1"/>
    </row>
    <row r="39" spans="1:26" ht="60" customHeight="1">
      <c r="A39" s="1"/>
      <c r="B39" s="146" t="s">
        <v>59</v>
      </c>
      <c r="C39" s="147"/>
      <c r="D39" s="147"/>
      <c r="E39" s="103">
        <v>6</v>
      </c>
      <c r="F39" s="1"/>
      <c r="G39" s="1"/>
      <c r="H39" s="1"/>
      <c r="I39" s="1"/>
      <c r="J39" s="1"/>
      <c r="K39" s="1"/>
      <c r="L39" s="1"/>
      <c r="M39" s="1"/>
      <c r="N39" s="1"/>
      <c r="O39" s="1"/>
      <c r="P39" s="1"/>
      <c r="Q39" s="1"/>
      <c r="R39" s="1"/>
      <c r="S39" s="1"/>
      <c r="T39" s="1"/>
      <c r="U39" s="1"/>
      <c r="V39" s="1"/>
      <c r="W39" s="1"/>
      <c r="X39" s="1"/>
      <c r="Y39" s="1"/>
      <c r="Z39" s="1"/>
    </row>
    <row r="40" spans="1:26" ht="97.8" customHeight="1">
      <c r="A40" s="1"/>
      <c r="B40" s="146" t="s">
        <v>60</v>
      </c>
      <c r="C40" s="147"/>
      <c r="D40" s="147"/>
      <c r="E40" s="103">
        <v>8</v>
      </c>
      <c r="F40" s="1"/>
      <c r="G40" s="1"/>
      <c r="H40" s="1"/>
      <c r="I40" s="1"/>
      <c r="J40" s="1"/>
      <c r="K40" s="1"/>
      <c r="L40" s="1"/>
      <c r="M40" s="1"/>
      <c r="N40" s="1"/>
      <c r="O40" s="1"/>
      <c r="P40" s="1"/>
      <c r="Q40" s="1"/>
      <c r="R40" s="1"/>
      <c r="S40" s="1"/>
      <c r="T40" s="1"/>
      <c r="U40" s="1"/>
      <c r="V40" s="1"/>
      <c r="W40" s="1"/>
      <c r="X40" s="1"/>
      <c r="Y40" s="1"/>
      <c r="Z40" s="1"/>
    </row>
    <row r="41" spans="1:26" ht="49.2" customHeight="1" thickBot="1">
      <c r="A41" s="1"/>
      <c r="B41" s="148" t="s">
        <v>63</v>
      </c>
      <c r="C41" s="149"/>
      <c r="D41" s="149"/>
      <c r="E41" s="104"/>
      <c r="F41" s="1"/>
      <c r="G41" s="1"/>
      <c r="H41" s="1"/>
      <c r="I41" s="1"/>
      <c r="J41" s="1"/>
      <c r="K41" s="1"/>
      <c r="L41" s="1"/>
      <c r="M41" s="1"/>
      <c r="N41" s="1"/>
      <c r="O41" s="1"/>
      <c r="P41" s="1"/>
      <c r="Q41" s="1"/>
      <c r="R41" s="1"/>
      <c r="S41" s="1"/>
      <c r="T41" s="1"/>
      <c r="U41" s="1"/>
      <c r="V41" s="1"/>
      <c r="W41" s="1"/>
      <c r="X41" s="1"/>
      <c r="Y41" s="1"/>
      <c r="Z41" s="1"/>
    </row>
    <row r="42" spans="1:26" ht="12" customHeight="1" thickTop="1">
      <c r="A42" s="1"/>
      <c r="B42" s="102"/>
      <c r="C42" s="102"/>
      <c r="D42" s="102"/>
      <c r="E42" s="106"/>
      <c r="F42" s="1"/>
      <c r="G42" s="1"/>
      <c r="H42" s="1"/>
      <c r="I42" s="1"/>
      <c r="J42" s="1"/>
      <c r="K42" s="1"/>
      <c r="L42" s="1"/>
      <c r="M42" s="1"/>
      <c r="N42" s="1"/>
      <c r="O42" s="1"/>
      <c r="P42" s="1"/>
      <c r="Q42" s="1"/>
      <c r="R42" s="1"/>
      <c r="S42" s="1"/>
      <c r="T42" s="1"/>
      <c r="U42" s="1"/>
      <c r="V42" s="1"/>
      <c r="W42" s="1"/>
      <c r="X42" s="1"/>
      <c r="Y42" s="1"/>
      <c r="Z42" s="1"/>
    </row>
    <row r="43" spans="1:26" ht="12.75" customHeight="1">
      <c r="A43" s="1"/>
      <c r="B43" s="3" t="s">
        <v>25</v>
      </c>
      <c r="C43" s="1"/>
      <c r="D43" s="1"/>
      <c r="E43" s="1"/>
      <c r="F43" s="1"/>
      <c r="G43" s="1"/>
      <c r="H43" s="1"/>
      <c r="I43" s="1"/>
      <c r="J43" s="1"/>
      <c r="K43" s="1"/>
      <c r="L43" s="1"/>
      <c r="M43" s="1"/>
      <c r="N43" s="1"/>
      <c r="O43" s="1"/>
      <c r="P43" s="1"/>
      <c r="Q43" s="1"/>
      <c r="R43" s="1"/>
      <c r="S43" s="1"/>
      <c r="T43" s="1"/>
      <c r="U43" s="1"/>
      <c r="V43" s="1"/>
      <c r="W43" s="1"/>
      <c r="X43" s="1"/>
      <c r="Y43" s="1"/>
      <c r="Z43" s="1"/>
    </row>
    <row r="44" spans="1:26" ht="24.45" customHeight="1">
      <c r="A44" s="1"/>
      <c r="B44" s="2" t="s">
        <v>62</v>
      </c>
      <c r="C44" s="1"/>
      <c r="D44" s="1"/>
      <c r="E44" s="1"/>
      <c r="F44" s="1"/>
      <c r="G44" s="1"/>
      <c r="H44" s="1"/>
      <c r="I44" s="1"/>
      <c r="J44" s="1"/>
      <c r="K44" s="1"/>
      <c r="L44" s="1"/>
      <c r="M44" s="1"/>
      <c r="N44" s="1"/>
      <c r="O44" s="1"/>
      <c r="P44" s="1"/>
      <c r="Q44" s="1"/>
      <c r="R44" s="1"/>
      <c r="S44" s="1"/>
      <c r="T44" s="1"/>
      <c r="U44" s="1"/>
      <c r="V44" s="1"/>
      <c r="W44" s="1"/>
      <c r="X44" s="1"/>
      <c r="Y44" s="1"/>
      <c r="Z44" s="1"/>
    </row>
    <row r="45" spans="1:26" ht="16.2" customHeight="1">
      <c r="A45" s="1"/>
      <c r="B45" s="2" t="s">
        <v>27</v>
      </c>
      <c r="C45" s="1"/>
      <c r="D45" s="1"/>
      <c r="E45" s="1"/>
      <c r="F45" s="1"/>
      <c r="G45" s="1"/>
      <c r="H45" s="1"/>
      <c r="I45" s="1"/>
      <c r="J45" s="1"/>
      <c r="K45" s="1"/>
      <c r="L45" s="1"/>
      <c r="M45" s="1"/>
      <c r="N45" s="1"/>
      <c r="O45" s="1"/>
      <c r="P45" s="1"/>
      <c r="Q45" s="1"/>
      <c r="R45" s="1"/>
      <c r="S45" s="1"/>
      <c r="T45" s="1"/>
      <c r="U45" s="1"/>
      <c r="V45" s="1"/>
      <c r="W45" s="1"/>
      <c r="X45" s="1"/>
      <c r="Y45" s="1"/>
      <c r="Z45" s="1"/>
    </row>
    <row r="46" spans="1:26" ht="16.2" customHeight="1">
      <c r="A46" s="1"/>
      <c r="B46" s="2" t="s">
        <v>28</v>
      </c>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3" t="s">
        <v>29</v>
      </c>
      <c r="C48" s="1"/>
      <c r="D48" s="1"/>
      <c r="E48" s="1"/>
      <c r="F48" s="1"/>
      <c r="G48" s="1"/>
      <c r="H48" s="1"/>
      <c r="I48" s="1"/>
      <c r="J48" s="1"/>
      <c r="K48" s="1"/>
      <c r="L48" s="1"/>
      <c r="M48" s="1"/>
      <c r="N48" s="1"/>
      <c r="O48" s="1"/>
      <c r="P48" s="1"/>
      <c r="Q48" s="1"/>
      <c r="R48" s="1"/>
      <c r="S48" s="1"/>
      <c r="T48" s="1"/>
      <c r="U48" s="1"/>
      <c r="V48" s="1"/>
      <c r="W48" s="1"/>
      <c r="X48" s="1"/>
      <c r="Y48" s="1"/>
      <c r="Z48" s="1"/>
    </row>
    <row r="49" spans="1:26" ht="16.2" customHeight="1">
      <c r="A49" s="1"/>
      <c r="B49" s="2" t="s">
        <v>30</v>
      </c>
      <c r="C49" s="1"/>
      <c r="D49" s="1"/>
      <c r="E49" s="1"/>
      <c r="F49" s="1"/>
      <c r="G49" s="1"/>
      <c r="H49" s="1"/>
      <c r="I49" s="1"/>
      <c r="J49" s="1"/>
      <c r="K49" s="1"/>
      <c r="L49" s="1"/>
      <c r="M49" s="1"/>
      <c r="N49" s="1"/>
      <c r="O49" s="1"/>
      <c r="P49" s="1"/>
      <c r="Q49" s="1"/>
      <c r="R49" s="1"/>
      <c r="S49" s="1"/>
      <c r="T49" s="1"/>
      <c r="U49" s="1"/>
      <c r="V49" s="1"/>
      <c r="W49" s="1"/>
      <c r="X49" s="1"/>
      <c r="Y49" s="1"/>
      <c r="Z49" s="1"/>
    </row>
    <row r="50" spans="1:26" ht="16.2" customHeight="1">
      <c r="A50" s="1"/>
      <c r="B50" s="2" t="s">
        <v>31</v>
      </c>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sheetProtection algorithmName="SHA-512" hashValue="a3witZbH9Gt0rF+oTwdJjQ5i9gdPMa2ZwbNVNs+iUZETNQ2HEz8raldthzQx6AHAwWNSgtYiz1bRlhEq1/riDA==" saltValue="jBVVMqpM+sm4Di/yZKsl5A==" spinCount="100000" sheet="1" objects="1" scenarios="1"/>
  <mergeCells count="13">
    <mergeCell ref="C28:D28"/>
    <mergeCell ref="C26:D26"/>
    <mergeCell ref="B20:E20"/>
    <mergeCell ref="C21:D21"/>
    <mergeCell ref="C22:D22"/>
    <mergeCell ref="C24:D24"/>
    <mergeCell ref="B41:D41"/>
    <mergeCell ref="C30:D30"/>
    <mergeCell ref="C31:D31"/>
    <mergeCell ref="C32:D32"/>
    <mergeCell ref="B38:D38"/>
    <mergeCell ref="B39:D39"/>
    <mergeCell ref="B40:D40"/>
  </mergeCell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8765E12-5E75-4F3C-A6E4-CDD6F1080AD1}">
          <x14:formula1>
            <xm:f>'Dronabinol-Sets'!$A:$A</xm:f>
          </x14:formula1>
          <xm:sqref>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8F41E-F7E0-4B29-BB90-A18FCC19032D}">
  <dimension ref="A1:A2"/>
  <sheetViews>
    <sheetView workbookViewId="0">
      <selection activeCell="A3" sqref="A3"/>
    </sheetView>
  </sheetViews>
  <sheetFormatPr baseColWidth="10" defaultRowHeight="13.2"/>
  <sheetData>
    <row r="1" spans="1:1">
      <c r="A1" s="99">
        <v>500</v>
      </c>
    </row>
    <row r="2" spans="1:1">
      <c r="A2" s="99">
        <v>1000</v>
      </c>
    </row>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Cannabisblüten unverarbeitet</vt:lpstr>
      <vt:lpstr>Cannabisblüten verarbeitet</vt:lpstr>
      <vt:lpstr>Cannabisextrakte unverändert</vt:lpstr>
      <vt:lpstr>Dronabinol-Tropfen</vt:lpstr>
      <vt:lpstr>Dronabinol-Kapseln</vt:lpstr>
      <vt:lpstr>Dronabinol-Sets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Till von Bracht</cp:lastModifiedBy>
  <dcterms:created xsi:type="dcterms:W3CDTF">2020-09-17T07:20:24Z</dcterms:created>
  <dcterms:modified xsi:type="dcterms:W3CDTF">2022-02-04T10:01:36Z</dcterms:modified>
</cp:coreProperties>
</file>